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6515" windowHeight="8010"/>
  </bookViews>
  <sheets>
    <sheet name="PRIMER TRIMESTRE 2026" sheetId="1" r:id="rId1"/>
  </sheets>
  <externalReferences>
    <externalReference r:id="rId2"/>
  </externalReferences>
  <definedNames>
    <definedName name="_xlnm.Print_Area" localSheetId="0">'PRIMER TRIMESTRE 2026'!$A$1:$AE$28</definedName>
  </definedNames>
  <calcPr calcId="144525"/>
</workbook>
</file>

<file path=xl/calcChain.xml><?xml version="1.0" encoding="utf-8"?>
<calcChain xmlns="http://schemas.openxmlformats.org/spreadsheetml/2006/main">
  <c r="B33" i="1" l="1"/>
  <c r="B32" i="1"/>
  <c r="O38" i="1"/>
  <c r="T28" i="1"/>
  <c r="R28" i="1"/>
  <c r="AD27" i="1"/>
  <c r="U27" i="1"/>
  <c r="AE27" i="1" s="1"/>
  <c r="AD26" i="1"/>
  <c r="T26" i="1"/>
  <c r="R26" i="1"/>
  <c r="T25" i="1"/>
  <c r="R25" i="1"/>
  <c r="T24" i="1"/>
  <c r="B31" i="1" s="1"/>
  <c r="R24" i="1"/>
  <c r="T23" i="1"/>
  <c r="R23" i="1"/>
  <c r="U23" i="1" s="1"/>
  <c r="T22" i="1"/>
  <c r="B29" i="1" s="1"/>
  <c r="R22" i="1"/>
  <c r="R21" i="1"/>
  <c r="U20" i="1"/>
  <c r="W20" i="1" s="1"/>
  <c r="AD20" i="1" s="1"/>
  <c r="AE20" i="1" s="1"/>
  <c r="T19" i="1"/>
  <c r="U19" i="1" s="1"/>
  <c r="W19" i="1" s="1"/>
  <c r="AD19" i="1" s="1"/>
  <c r="J18" i="1"/>
  <c r="U18" i="1" s="1"/>
  <c r="U17" i="1"/>
  <c r="U16" i="1"/>
  <c r="W16" i="1" s="1"/>
  <c r="AD16" i="1" s="1"/>
  <c r="AE16" i="1" s="1"/>
  <c r="U15" i="1"/>
  <c r="U14" i="1"/>
  <c r="W14" i="1" s="1"/>
  <c r="AD14" i="1" s="1"/>
  <c r="AE14" i="1" s="1"/>
  <c r="K13" i="1"/>
  <c r="U13" i="1" s="1"/>
  <c r="U12" i="1"/>
  <c r="U11" i="1"/>
  <c r="U10" i="1"/>
  <c r="T9" i="1"/>
  <c r="R9" i="1"/>
  <c r="R8" i="1"/>
  <c r="T7" i="1"/>
  <c r="R7" i="1"/>
  <c r="T6" i="1"/>
  <c r="U26" i="1" l="1"/>
  <c r="B30" i="1"/>
  <c r="B34" i="1"/>
  <c r="U28" i="1"/>
  <c r="W28" i="1" s="1"/>
  <c r="AD28" i="1" s="1"/>
  <c r="U24" i="1"/>
  <c r="W24" i="1" s="1"/>
  <c r="AD24" i="1" s="1"/>
  <c r="AE24" i="1" s="1"/>
  <c r="U25" i="1"/>
  <c r="W25" i="1" s="1"/>
  <c r="AD25" i="1" s="1"/>
  <c r="AE25" i="1" s="1"/>
  <c r="W13" i="1"/>
  <c r="AD13" i="1" s="1"/>
  <c r="AE13" i="1" s="1"/>
  <c r="W18" i="1"/>
  <c r="AD18" i="1" s="1"/>
  <c r="AE18" i="1" s="1"/>
  <c r="AE10" i="1"/>
  <c r="AE26" i="1"/>
  <c r="U7" i="1"/>
  <c r="U21" i="1"/>
  <c r="W12" i="1"/>
  <c r="AD12" i="1" s="1"/>
  <c r="AE12" i="1" s="1"/>
  <c r="U6" i="1"/>
  <c r="AE19" i="1"/>
  <c r="W10" i="1"/>
  <c r="AD10" i="1" s="1"/>
  <c r="U9" i="1"/>
  <c r="U8" i="1"/>
  <c r="W23" i="1"/>
  <c r="AD23" i="1" s="1"/>
  <c r="AE23" i="1" s="1"/>
  <c r="W15" i="1"/>
  <c r="AD15" i="1" s="1"/>
  <c r="AE15" i="1" s="1"/>
  <c r="W17" i="1"/>
  <c r="AD17" i="1" s="1"/>
  <c r="AE17" i="1" s="1"/>
  <c r="U22" i="1"/>
  <c r="W11" i="1"/>
  <c r="AD11" i="1" s="1"/>
  <c r="AE11" i="1" s="1"/>
  <c r="O39" i="1" l="1"/>
  <c r="AE28" i="1"/>
  <c r="W6" i="1"/>
  <c r="W8" i="1"/>
  <c r="AD8" i="1" s="1"/>
  <c r="AE8" i="1" s="1"/>
  <c r="W21" i="1"/>
  <c r="AD21" i="1" s="1"/>
  <c r="AE21" i="1" s="1"/>
  <c r="W7" i="1"/>
  <c r="AD7" i="1" s="1"/>
  <c r="AE7" i="1" s="1"/>
  <c r="W22" i="1"/>
  <c r="AD22" i="1" s="1"/>
  <c r="AE22" i="1" s="1"/>
  <c r="W9" i="1"/>
  <c r="AD9" i="1" s="1"/>
  <c r="AE9" i="1" s="1"/>
  <c r="AD6" i="1" l="1"/>
  <c r="AE6" i="1" l="1"/>
  <c r="AD1" i="1" l="1"/>
</calcChain>
</file>

<file path=xl/sharedStrings.xml><?xml version="1.0" encoding="utf-8"?>
<sst xmlns="http://schemas.openxmlformats.org/spreadsheetml/2006/main" count="172" uniqueCount="99">
  <si>
    <t>hu</t>
  </si>
  <si>
    <t>EMPLEADO</t>
  </si>
  <si>
    <t>NOMBRE</t>
  </si>
  <si>
    <t>PUESTO</t>
  </si>
  <si>
    <t>TIPO DE TRABAJADOR</t>
  </si>
  <si>
    <t>CATEGORIA DE TRABAJADOR</t>
  </si>
  <si>
    <t>FORMA DE PAGO</t>
  </si>
  <si>
    <t>RFC</t>
  </si>
  <si>
    <t>IMSS</t>
  </si>
  <si>
    <t xml:space="preserve">SUELDO </t>
  </si>
  <si>
    <t>CANASTA BASICA</t>
  </si>
  <si>
    <t xml:space="preserve">COMPENSACION </t>
  </si>
  <si>
    <t>COMPENSACION EXTRAORIDNARIA</t>
  </si>
  <si>
    <t>PREVISION SOCIAL</t>
  </si>
  <si>
    <t>AYUDA P/R</t>
  </si>
  <si>
    <t>AYUDA P/T</t>
  </si>
  <si>
    <t>COMP. ALTO R.</t>
  </si>
  <si>
    <t>FONDO DE AHORRO</t>
  </si>
  <si>
    <t>QUINQUENIO</t>
  </si>
  <si>
    <t>BONO DE CUMPLEAÑOS</t>
  </si>
  <si>
    <t>DIA 31</t>
  </si>
  <si>
    <t>TOTAL PERCEPCIONES</t>
  </si>
  <si>
    <t>ISR</t>
  </si>
  <si>
    <t>CUOTA DE PENSIONES</t>
  </si>
  <si>
    <t>F/AHORRO</t>
  </si>
  <si>
    <t>C.INTERNA</t>
  </si>
  <si>
    <t>CUOTA SINDICAL</t>
  </si>
  <si>
    <t>DESC. PPS</t>
  </si>
  <si>
    <t>PROGRESSA</t>
  </si>
  <si>
    <t>PRESTAMOS F/AHORRO</t>
  </si>
  <si>
    <t>TOTAL DEDUCCIONES</t>
  </si>
  <si>
    <t>NETO A PAGAR</t>
  </si>
  <si>
    <t>J. REYES MARIANO ARIAS</t>
  </si>
  <si>
    <t>FONTANERO</t>
  </si>
  <si>
    <t>SINDICATO</t>
  </si>
  <si>
    <t>SINDICALIZADO</t>
  </si>
  <si>
    <t>DISPERSION BANCARIA</t>
  </si>
  <si>
    <t>MAAJ590107915</t>
  </si>
  <si>
    <t>VERONICA RAMOS AGUILAR</t>
  </si>
  <si>
    <t>AUXILIAR ADMINISTRATIVO</t>
  </si>
  <si>
    <t>RAAV760419TAA</t>
  </si>
  <si>
    <t>OSCAR MARTIN PARRA ARIAS</t>
  </si>
  <si>
    <t>REPARADOR DE FUGAS</t>
  </si>
  <si>
    <t>PAAO731107VC1</t>
  </si>
  <si>
    <t>JULIO CESAR PEREZ GOMEZ</t>
  </si>
  <si>
    <t>PEGJ8011307P0</t>
  </si>
  <si>
    <t>CARLOS ALBERTO CANCINO RAMOS</t>
  </si>
  <si>
    <t xml:space="preserve">DIRECTOR GENERAL </t>
  </si>
  <si>
    <t>CONFIANZA</t>
  </si>
  <si>
    <t>CARC801018CB2</t>
  </si>
  <si>
    <t>JAIME GONZALEZ AVALOS</t>
  </si>
  <si>
    <t>SUBDIRECTOR OPERATIVO</t>
  </si>
  <si>
    <t>GOAJ670608ET1</t>
  </si>
  <si>
    <t>LUIS FERNANDO TREJO RINCON</t>
  </si>
  <si>
    <t>TERL051003JG8</t>
  </si>
  <si>
    <t>JOSE JUAN GUZMAN DIEGO</t>
  </si>
  <si>
    <t>CAAA0002051R6</t>
  </si>
  <si>
    <t>JOSE FERNANDO MARISCAL ARIAS</t>
  </si>
  <si>
    <t>MAAF910424L8</t>
  </si>
  <si>
    <t>MANUEL EPTIACIO BRIZUELA ALONSO</t>
  </si>
  <si>
    <t>BIAM910502EX9</t>
  </si>
  <si>
    <t>ZULHMA DELIA FLORES BAUTISTA</t>
  </si>
  <si>
    <t>OPERADORA EQUIPO DE BOMBEO</t>
  </si>
  <si>
    <t>FOBZ840213HL8</t>
  </si>
  <si>
    <t>GUSTAVO DIEGO BLAS</t>
  </si>
  <si>
    <t>OPERADOR EQUIPO DE BOMBEO</t>
  </si>
  <si>
    <t>DIBG680614GW2</t>
  </si>
  <si>
    <t>JAVIER CHAVEZ ROBLES</t>
  </si>
  <si>
    <t>CARJ9004149X6</t>
  </si>
  <si>
    <t>REYNALDA ANGUIANO BARAJAS</t>
  </si>
  <si>
    <t>AUBR760904FQ5</t>
  </si>
  <si>
    <t>MELISSA ANGUIANO SANCHEZ</t>
  </si>
  <si>
    <t>BASE</t>
  </si>
  <si>
    <t>AUSM990823LE9</t>
  </si>
  <si>
    <t>BLANCA LEONOR CARRILLO TORRES</t>
  </si>
  <si>
    <t>FONTANERA</t>
  </si>
  <si>
    <t>CATB780310HY3</t>
  </si>
  <si>
    <t>JOAQUIN MENDOZA MORENO</t>
  </si>
  <si>
    <t>OPERADOR EQUIPO B.</t>
  </si>
  <si>
    <t>MEMJ580415885</t>
  </si>
  <si>
    <t>JOSE LUIS HUERTA SANCHEZ</t>
  </si>
  <si>
    <t>CHOFER ENCARGADO DE LA CLORACION</t>
  </si>
  <si>
    <t>HUSL6005021Z9</t>
  </si>
  <si>
    <t>VICTOR JORGE RUELAS</t>
  </si>
  <si>
    <t>JORV610728CR6</t>
  </si>
  <si>
    <t>JUAN RAMOS ARIAS</t>
  </si>
  <si>
    <t>BOMBEO</t>
  </si>
  <si>
    <t>RAAJ6507245M7</t>
  </si>
  <si>
    <t>JUANA ANAYA VALVERDE</t>
  </si>
  <si>
    <t>PENSIONADA</t>
  </si>
  <si>
    <t>SINDICALIZADA PENSIONADA</t>
  </si>
  <si>
    <t>AAVJ550927FD5</t>
  </si>
  <si>
    <t>CONSUELO OLIVARES BAUTISTA</t>
  </si>
  <si>
    <t>BACO3208279F5</t>
  </si>
  <si>
    <t>GERARDO RUELAS BRIZUELA</t>
  </si>
  <si>
    <t>PEON</t>
  </si>
  <si>
    <t>RUBG740202FC9</t>
  </si>
  <si>
    <t>RENUMERACION BRUTA Y NETA PRIMER TRIMESTRRE 2026</t>
  </si>
  <si>
    <t>1ER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</si>
</sst>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&quot;$&quot;#,##0.00"/>
    <numFmt numFmtId="165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indent="1"/>
    </xf>
    <xf numFmtId="0" fontId="4" fillId="2" borderId="0" xfId="0" applyFont="1" applyFill="1"/>
    <xf numFmtId="44" fontId="0" fillId="2" borderId="0" xfId="1" applyFont="1" applyFill="1"/>
    <xf numFmtId="164" fontId="0" fillId="2" borderId="0" xfId="1" applyNumberFormat="1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44" fontId="9" fillId="2" borderId="0" xfId="1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164" fontId="7" fillId="2" borderId="0" xfId="1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44" fontId="0" fillId="5" borderId="0" xfId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44" fontId="4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0" fillId="2" borderId="0" xfId="1" applyNumberFormat="1" applyFont="1" applyFill="1" applyAlignment="1">
      <alignment horizontal="center" vertical="center"/>
    </xf>
    <xf numFmtId="0" fontId="0" fillId="8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1" fillId="0" borderId="0" xfId="1" applyFont="1" applyAlignment="1">
      <alignment horizontal="center"/>
    </xf>
    <xf numFmtId="44" fontId="0" fillId="0" borderId="0" xfId="1" applyFont="1"/>
    <xf numFmtId="44" fontId="0" fillId="0" borderId="0" xfId="1" applyFont="1" applyFill="1"/>
    <xf numFmtId="165" fontId="0" fillId="0" borderId="0" xfId="0" applyNumberFormat="1"/>
    <xf numFmtId="2" fontId="4" fillId="0" borderId="0" xfId="0" applyNumberFormat="1" applyFont="1" applyAlignment="1">
      <alignment horizontal="center"/>
    </xf>
    <xf numFmtId="44" fontId="4" fillId="2" borderId="8" xfId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0" fontId="0" fillId="0" borderId="7" xfId="0" applyBorder="1" applyAlignment="1">
      <alignment horizontal="center"/>
    </xf>
    <xf numFmtId="4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1" applyNumberFormat="1" applyFont="1" applyFill="1" applyAlignment="1">
      <alignment horizontal="center"/>
    </xf>
    <xf numFmtId="44" fontId="1" fillId="0" borderId="0" xfId="1" applyFont="1" applyFill="1"/>
    <xf numFmtId="44" fontId="0" fillId="2" borderId="0" xfId="0" applyNumberFormat="1" applyFill="1" applyAlignment="1">
      <alignment horizontal="center"/>
    </xf>
    <xf numFmtId="44" fontId="4" fillId="0" borderId="8" xfId="1" applyFont="1" applyFill="1" applyBorder="1" applyAlignment="1">
      <alignment horizontal="center"/>
    </xf>
    <xf numFmtId="164" fontId="1" fillId="0" borderId="0" xfId="1" applyNumberFormat="1" applyFont="1" applyFill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44" fontId="0" fillId="0" borderId="0" xfId="1" applyFont="1" applyAlignment="1">
      <alignment horizontal="center"/>
    </xf>
    <xf numFmtId="44" fontId="0" fillId="0" borderId="0" xfId="1" applyFont="1" applyAlignment="1">
      <alignment horizontal="right"/>
    </xf>
    <xf numFmtId="2" fontId="0" fillId="0" borderId="0" xfId="1" applyNumberFormat="1" applyFont="1" applyAlignment="1">
      <alignment horizontal="center"/>
    </xf>
    <xf numFmtId="2" fontId="0" fillId="0" borderId="0" xfId="1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1" applyFont="1" applyAlignment="1"/>
    <xf numFmtId="0" fontId="1" fillId="8" borderId="7" xfId="0" applyFont="1" applyFill="1" applyBorder="1" applyAlignment="1">
      <alignment horizontal="center"/>
    </xf>
    <xf numFmtId="44" fontId="1" fillId="0" borderId="0" xfId="1" applyFont="1" applyFill="1" applyAlignment="1"/>
    <xf numFmtId="44" fontId="1" fillId="0" borderId="0" xfId="1" applyFont="1" applyFill="1" applyAlignment="1">
      <alignment horizontal="center"/>
    </xf>
    <xf numFmtId="2" fontId="1" fillId="0" borderId="0" xfId="1" applyNumberFormat="1" applyFont="1" applyFill="1" applyAlignment="1">
      <alignment horizontal="center"/>
    </xf>
    <xf numFmtId="44" fontId="1" fillId="0" borderId="0" xfId="1" applyFont="1" applyAlignment="1"/>
    <xf numFmtId="44" fontId="0" fillId="0" borderId="0" xfId="1" applyFont="1" applyFill="1" applyAlignment="1">
      <alignment horizontal="center"/>
    </xf>
    <xf numFmtId="0" fontId="0" fillId="0" borderId="0" xfId="0" applyAlignment="1">
      <alignment vertical="top"/>
    </xf>
    <xf numFmtId="165" fontId="0" fillId="0" borderId="0" xfId="1" applyNumberFormat="1" applyFont="1" applyAlignment="1">
      <alignment horizontal="center"/>
    </xf>
    <xf numFmtId="0" fontId="0" fillId="9" borderId="7" xfId="0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44" fontId="4" fillId="2" borderId="9" xfId="1" applyFont="1" applyFill="1" applyBorder="1" applyAlignment="1">
      <alignment horizontal="center"/>
    </xf>
    <xf numFmtId="44" fontId="0" fillId="0" borderId="0" xfId="0" applyNumberFormat="1" applyAlignment="1">
      <alignment horizontal="left" indent="1"/>
    </xf>
    <xf numFmtId="164" fontId="4" fillId="0" borderId="0" xfId="0" applyNumberFormat="1" applyFont="1"/>
    <xf numFmtId="164" fontId="0" fillId="0" borderId="0" xfId="0" applyNumberFormat="1"/>
    <xf numFmtId="0" fontId="4" fillId="0" borderId="0" xfId="0" applyFont="1"/>
    <xf numFmtId="44" fontId="0" fillId="0" borderId="0" xfId="0" applyNumberFormat="1"/>
    <xf numFmtId="44" fontId="4" fillId="0" borderId="0" xfId="0" applyNumberFormat="1" applyFont="1"/>
    <xf numFmtId="0" fontId="0" fillId="0" borderId="0" xfId="0" applyAlignment="1">
      <alignment horizontal="left" indent="1"/>
    </xf>
    <xf numFmtId="164" fontId="0" fillId="0" borderId="0" xfId="1" applyNumberFormat="1" applyFont="1"/>
    <xf numFmtId="0" fontId="11" fillId="0" borderId="0" xfId="0" applyFont="1"/>
    <xf numFmtId="44" fontId="11" fillId="0" borderId="0" xfId="0" applyNumberFormat="1" applyFont="1"/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6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lef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/>
        <bottom/>
      </border>
    </dxf>
    <dxf>
      <font>
        <b/>
      </font>
      <numFmt numFmtId="2" formatCode="0.00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" formatCode="0.00"/>
      <alignment horizontal="center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&quot;$&quot;* #,##0.00_);_(&quot;$&quot;* \(#,##0.00\);_(&quot;$&quot;* &quot;-&quot;??_);_(@_)"/>
    </dxf>
    <dxf>
      <alignment horizontal="center" textRotation="0" wrapText="0" indent="0" justifyLastLine="0" shrinkToFit="0" readingOrder="0"/>
    </dxf>
    <dxf>
      <font>
        <b/>
      </font>
      <numFmt numFmtId="34" formatCode="_-&quot;$&quot;* #,##0.00_-;\-&quot;$&quot;* #,##0.00_-;_-&quot;$&quot;* &quot;-&quot;??_-;_-@_-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</font>
      <numFmt numFmtId="164" formatCode="&quot;$&quot;#,##0.0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numFmt numFmtId="164" formatCode="&quot;$&quot;#,##0.00"/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ownloads\NOMINA%201ERA%20QUI%20JUN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ANZA"/>
      <sheetName val="SINDICATO (2)"/>
      <sheetName val="SINDICATO"/>
      <sheetName val="1ERA_JUN_2025"/>
      <sheetName val="CONTBILIDAD"/>
      <sheetName val="Hoja1"/>
    </sheetNames>
    <sheetDataSet>
      <sheetData sheetId="0"/>
      <sheetData sheetId="1"/>
      <sheetData sheetId="2"/>
      <sheetData sheetId="3">
        <row r="6">
          <cell r="Y6">
            <v>12707.540000000003</v>
          </cell>
        </row>
        <row r="7">
          <cell r="Y7">
            <v>10407.549999999999</v>
          </cell>
        </row>
        <row r="8">
          <cell r="Y8">
            <v>8338.23</v>
          </cell>
        </row>
        <row r="9">
          <cell r="Y9">
            <v>10994.769999999999</v>
          </cell>
        </row>
        <row r="21">
          <cell r="Y21">
            <v>11763.720000000001</v>
          </cell>
        </row>
        <row r="23">
          <cell r="Y23">
            <v>8144.25</v>
          </cell>
        </row>
        <row r="24">
          <cell r="Y24">
            <v>11306.760000000002</v>
          </cell>
        </row>
        <row r="25">
          <cell r="Y25">
            <v>10385.94</v>
          </cell>
        </row>
        <row r="26">
          <cell r="Y26">
            <v>11712.28</v>
          </cell>
        </row>
        <row r="27">
          <cell r="Y27">
            <v>10217.878940000002</v>
          </cell>
        </row>
        <row r="28">
          <cell r="Y28">
            <v>9920.4000000000015</v>
          </cell>
        </row>
        <row r="29">
          <cell r="Y29">
            <v>11405.825000000001</v>
          </cell>
        </row>
        <row r="30">
          <cell r="Y30">
            <v>5771.591363999999</v>
          </cell>
        </row>
        <row r="31">
          <cell r="Y31">
            <v>10737.69</v>
          </cell>
        </row>
      </sheetData>
      <sheetData sheetId="4"/>
      <sheetData sheetId="5"/>
    </sheetDataSet>
  </externalBook>
</externalLink>
</file>

<file path=xl/tables/table1.xml><?xml version="1.0" encoding="utf-8"?>
<table xmlns="http://schemas.openxmlformats.org/spreadsheetml/2006/main" id="1" name="NOMINA" displayName="NOMINA" ref="A5:AD28" totalsRowShown="0" headerRowDxfId="62" dataDxfId="61" totalsRowDxfId="60">
  <autoFilter ref="A5:AD28"/>
  <tableColumns count="30">
    <tableColumn id="1" name="EMPLEADO" dataDxfId="59" totalsRowDxfId="29"/>
    <tableColumn id="2" name="NOMBRE" dataDxfId="58" totalsRowDxfId="28"/>
    <tableColumn id="7" name="PUESTO" dataDxfId="57" totalsRowDxfId="27"/>
    <tableColumn id="8" name="TIPO DE TRABAJADOR" dataDxfId="56" totalsRowDxfId="26"/>
    <tableColumn id="14" name="CATEGORIA DE TRABAJADOR" dataDxfId="55" totalsRowDxfId="25"/>
    <tableColumn id="31" name="FORMA DE PAGO" dataDxfId="54" totalsRowDxfId="24"/>
    <tableColumn id="32" name="RFC" dataDxfId="53" totalsRowDxfId="23"/>
    <tableColumn id="12" name="IMSS" dataDxfId="52" totalsRowDxfId="22"/>
    <tableColumn id="37" name="SUELDO " dataDxfId="51" totalsRowDxfId="21" dataCellStyle="Moneda"/>
    <tableColumn id="5" name="CANASTA BASICA" dataDxfId="50" totalsRowDxfId="20" dataCellStyle="Moneda"/>
    <tableColumn id="9" name="COMPENSACION " dataDxfId="49" totalsRowDxfId="19" dataCellStyle="Moneda"/>
    <tableColumn id="17" name="COMPENSACION EXTRAORIDNARIA" dataDxfId="48" totalsRowDxfId="18" dataCellStyle="Moneda"/>
    <tableColumn id="33" name="PREVISION SOCIAL" dataDxfId="47" totalsRowDxfId="17" dataCellStyle="Moneda"/>
    <tableColumn id="15" name="AYUDA P/R" dataDxfId="46" totalsRowDxfId="16" dataCellStyle="Moneda"/>
    <tableColumn id="19" name="AYUDA P/T" dataDxfId="45" totalsRowDxfId="15" dataCellStyle="Moneda"/>
    <tableColumn id="20" name="COMP. ALTO R." dataDxfId="44" totalsRowDxfId="14" dataCellStyle="Moneda"/>
    <tableColumn id="22" name="FONDO DE AHORRO" dataDxfId="43" totalsRowDxfId="13" dataCellStyle="Moneda"/>
    <tableColumn id="21" name="QUINQUENIO" dataDxfId="42" totalsRowDxfId="12" dataCellStyle="Moneda"/>
    <tableColumn id="10" name="BONO DE CUMPLEAÑOS" dataDxfId="41" totalsRowDxfId="11" dataCellStyle="Moneda"/>
    <tableColumn id="23" name="DIA 31" dataDxfId="40" totalsRowDxfId="10" dataCellStyle="Moneda"/>
    <tableColumn id="11" name="TOTAL PERCEPCIONES" dataDxfId="39" totalsRowDxfId="9" dataCellStyle="Moneda">
      <calculatedColumnFormula>SUM(I6:T6)</calculatedColumnFormula>
    </tableColumn>
    <tableColumn id="6" name="ISR" dataDxfId="38" totalsRowDxfId="8" dataCellStyle="Moneda"/>
    <tableColumn id="13" name="CUOTA DE PENSIONES" dataDxfId="37" totalsRowDxfId="7" dataCellStyle="Moneda"/>
    <tableColumn id="26" name="F/AHORRO" dataDxfId="36" totalsRowDxfId="6" dataCellStyle="Moneda"/>
    <tableColumn id="24" name="C.INTERNA" dataDxfId="35" totalsRowDxfId="5" dataCellStyle="Moneda"/>
    <tableColumn id="25" name="CUOTA SINDICAL" dataDxfId="34" totalsRowDxfId="4" dataCellStyle="Moneda"/>
    <tableColumn id="16" name="DESC. PPS" dataDxfId="33" totalsRowDxfId="3" dataCellStyle="Moneda"/>
    <tableColumn id="27" name="PROGRESSA" dataDxfId="32" totalsRowDxfId="2" dataCellStyle="Moneda"/>
    <tableColumn id="3" name="PRESTAMOS F/AHORRO" dataDxfId="31" totalsRowDxfId="1" dataCellStyle="Moneda"/>
    <tableColumn id="18" name="TOTAL DEDUCCIONES" dataDxfId="30" totalsRowDxfId="0">
      <calculatedColumnFormula>SUM(V6:AC6)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tabSelected="1" topLeftCell="AB1" zoomScaleNormal="100" zoomScaleSheetLayoutView="124" workbookViewId="0">
      <selection activeCell="AI5" sqref="AI5"/>
    </sheetView>
  </sheetViews>
  <sheetFormatPr baseColWidth="10" defaultRowHeight="15" x14ac:dyDescent="0.25"/>
  <cols>
    <col min="1" max="1" width="16" customWidth="1"/>
    <col min="2" max="2" width="40.85546875" style="81" hidden="1" customWidth="1"/>
    <col min="3" max="3" width="36.42578125" bestFit="1" customWidth="1"/>
    <col min="4" max="4" width="24.7109375" bestFit="1" customWidth="1"/>
    <col min="5" max="5" width="31.140625" hidden="1" customWidth="1"/>
    <col min="6" max="6" width="21.5703125" hidden="1" customWidth="1"/>
    <col min="7" max="7" width="15.5703125" hidden="1" customWidth="1"/>
    <col min="8" max="8" width="13.28515625" hidden="1" customWidth="1"/>
    <col min="9" max="9" width="15.85546875" bestFit="1" customWidth="1"/>
    <col min="10" max="10" width="25.42578125" bestFit="1" customWidth="1"/>
    <col min="11" max="11" width="21.42578125" bestFit="1" customWidth="1"/>
    <col min="12" max="12" width="37.140625" bestFit="1" customWidth="1"/>
    <col min="13" max="13" width="22.42578125" bestFit="1" customWidth="1"/>
    <col min="14" max="14" width="16.85546875" bestFit="1" customWidth="1"/>
    <col min="15" max="15" width="24.140625" bestFit="1" customWidth="1"/>
    <col min="16" max="16" width="19.7109375" bestFit="1" customWidth="1"/>
    <col min="17" max="17" width="23.42578125" bestFit="1" customWidth="1"/>
    <col min="18" max="18" width="17.7109375" bestFit="1" customWidth="1"/>
    <col min="19" max="19" width="27" hidden="1" customWidth="1"/>
    <col min="20" max="20" width="11.140625" bestFit="1" customWidth="1"/>
    <col min="21" max="21" width="25.28515625" style="78" bestFit="1" customWidth="1"/>
    <col min="22" max="22" width="11.140625" style="39" bestFit="1" customWidth="1"/>
    <col min="23" max="23" width="30" bestFit="1" customWidth="1"/>
    <col min="24" max="24" width="24.28515625" bestFit="1" customWidth="1"/>
    <col min="25" max="25" width="16.140625" bestFit="1" customWidth="1"/>
    <col min="26" max="26" width="75" bestFit="1" customWidth="1"/>
    <col min="27" max="27" width="24.140625" bestFit="1" customWidth="1"/>
    <col min="28" max="28" width="17" bestFit="1" customWidth="1"/>
    <col min="29" max="29" width="27" bestFit="1" customWidth="1"/>
    <col min="30" max="30" width="24.85546875" style="78" bestFit="1" customWidth="1"/>
    <col min="31" max="31" width="14.85546875" style="1" bestFit="1" customWidth="1"/>
    <col min="32" max="32" width="6.140625" style="1" bestFit="1" customWidth="1"/>
    <col min="33" max="33" width="13.28515625" style="1" bestFit="1" customWidth="1"/>
    <col min="34" max="35" width="11.42578125" style="1"/>
    <col min="36" max="36" width="14.28515625" style="3" bestFit="1" customWidth="1"/>
    <col min="37" max="37" width="11.42578125" style="5"/>
  </cols>
  <sheetData>
    <row r="1" spans="1:37" s="1" customFormat="1" ht="15.75" thickBot="1" x14ac:dyDescent="0.3">
      <c r="B1" s="2"/>
      <c r="U1" s="3"/>
      <c r="V1" s="4"/>
      <c r="AD1" s="3">
        <f ca="1">A:AE</f>
        <v>0</v>
      </c>
      <c r="AJ1" s="3"/>
      <c r="AK1" s="5"/>
    </row>
    <row r="2" spans="1:37" s="1" customFormat="1" ht="36" customHeight="1" x14ac:dyDescent="0.25">
      <c r="A2" s="6" t="s">
        <v>97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8"/>
      <c r="AD2" s="9" t="s">
        <v>98</v>
      </c>
      <c r="AE2" s="10"/>
      <c r="AF2" s="11"/>
      <c r="AG2" s="11"/>
      <c r="AH2" s="11"/>
      <c r="AI2" s="11"/>
      <c r="AJ2" s="11"/>
      <c r="AK2" s="5"/>
    </row>
    <row r="3" spans="1:37" s="1" customFormat="1" ht="18.75" customHeight="1" thickBo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4"/>
      <c r="AD3" s="85"/>
      <c r="AE3" s="86"/>
      <c r="AF3" s="11"/>
      <c r="AG3" s="11"/>
      <c r="AH3" s="11"/>
      <c r="AI3" s="11"/>
      <c r="AJ3" s="11"/>
      <c r="AK3" s="5"/>
    </row>
    <row r="4" spans="1:37" s="15" customFormat="1" ht="15.75" thickBot="1" x14ac:dyDescent="0.3">
      <c r="A4" s="15">
        <v>1</v>
      </c>
      <c r="B4" s="15">
        <v>2</v>
      </c>
      <c r="C4" s="15">
        <v>3</v>
      </c>
      <c r="D4" s="15">
        <v>4</v>
      </c>
      <c r="E4" s="16">
        <v>5</v>
      </c>
      <c r="F4" s="15">
        <v>6</v>
      </c>
      <c r="G4" s="15">
        <v>7</v>
      </c>
      <c r="H4" s="17">
        <v>8</v>
      </c>
      <c r="I4" s="18"/>
      <c r="J4" s="18">
        <v>10</v>
      </c>
      <c r="K4" s="18">
        <v>11</v>
      </c>
      <c r="L4" s="18">
        <v>12</v>
      </c>
      <c r="M4" s="18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22</v>
      </c>
      <c r="U4" s="18">
        <v>23</v>
      </c>
      <c r="V4" s="19">
        <v>24</v>
      </c>
      <c r="W4" s="18">
        <v>25</v>
      </c>
      <c r="X4" s="18">
        <v>23</v>
      </c>
      <c r="Y4" s="20">
        <v>24</v>
      </c>
      <c r="Z4" s="18">
        <v>25</v>
      </c>
      <c r="AA4" s="18">
        <v>26</v>
      </c>
      <c r="AB4" s="18">
        <v>28</v>
      </c>
      <c r="AC4" s="18"/>
      <c r="AD4" s="21">
        <v>33</v>
      </c>
      <c r="AE4" s="15" t="s">
        <v>0</v>
      </c>
      <c r="AF4" s="11"/>
      <c r="AG4" s="11"/>
      <c r="AH4" s="11"/>
      <c r="AI4" s="11"/>
      <c r="AJ4" s="11"/>
      <c r="AK4" s="22"/>
    </row>
    <row r="5" spans="1:37" s="23" customFormat="1" x14ac:dyDescent="0.25">
      <c r="A5" s="23" t="s">
        <v>1</v>
      </c>
      <c r="B5" s="24" t="s">
        <v>2</v>
      </c>
      <c r="C5" s="25" t="s">
        <v>3</v>
      </c>
      <c r="D5" s="23" t="s">
        <v>4</v>
      </c>
      <c r="E5" s="23" t="s">
        <v>5</v>
      </c>
      <c r="F5" s="23" t="s">
        <v>6</v>
      </c>
      <c r="G5" s="23" t="s">
        <v>7</v>
      </c>
      <c r="H5" s="23" t="s">
        <v>8</v>
      </c>
      <c r="I5" s="26" t="s">
        <v>9</v>
      </c>
      <c r="J5" s="26" t="s">
        <v>10</v>
      </c>
      <c r="K5" s="26" t="s">
        <v>11</v>
      </c>
      <c r="L5" s="26" t="s">
        <v>12</v>
      </c>
      <c r="M5" s="26" t="s">
        <v>13</v>
      </c>
      <c r="N5" s="26" t="s">
        <v>14</v>
      </c>
      <c r="O5" s="26" t="s">
        <v>15</v>
      </c>
      <c r="P5" s="26" t="s">
        <v>16</v>
      </c>
      <c r="Q5" s="26" t="s">
        <v>17</v>
      </c>
      <c r="R5" s="26" t="s">
        <v>18</v>
      </c>
      <c r="S5" s="26" t="s">
        <v>19</v>
      </c>
      <c r="T5" s="26" t="s">
        <v>20</v>
      </c>
      <c r="U5" s="27" t="s">
        <v>21</v>
      </c>
      <c r="V5" s="28" t="s">
        <v>22</v>
      </c>
      <c r="W5" s="29" t="s">
        <v>23</v>
      </c>
      <c r="X5" s="29" t="s">
        <v>24</v>
      </c>
      <c r="Y5" s="29" t="s">
        <v>25</v>
      </c>
      <c r="Z5" s="29" t="s">
        <v>26</v>
      </c>
      <c r="AA5" s="29" t="s">
        <v>27</v>
      </c>
      <c r="AB5" s="29" t="s">
        <v>28</v>
      </c>
      <c r="AC5" s="29" t="s">
        <v>29</v>
      </c>
      <c r="AD5" s="30" t="s">
        <v>30</v>
      </c>
      <c r="AE5" s="31" t="s">
        <v>31</v>
      </c>
      <c r="AF5" s="32"/>
      <c r="AG5" s="32"/>
      <c r="AH5" s="32"/>
      <c r="AI5" s="33"/>
      <c r="AJ5" s="33"/>
      <c r="AK5" s="34"/>
    </row>
    <row r="6" spans="1:37" s="36" customFormat="1" x14ac:dyDescent="0.25">
      <c r="A6" s="35">
        <v>1</v>
      </c>
      <c r="B6" t="s">
        <v>32</v>
      </c>
      <c r="C6" t="s">
        <v>33</v>
      </c>
      <c r="D6" s="36" t="s">
        <v>34</v>
      </c>
      <c r="E6" s="36" t="s">
        <v>35</v>
      </c>
      <c r="F6" s="36" t="s">
        <v>36</v>
      </c>
      <c r="G6" s="36" t="s">
        <v>37</v>
      </c>
      <c r="H6" s="37">
        <v>52875800691</v>
      </c>
      <c r="I6" s="38">
        <v>7724.6758000000009</v>
      </c>
      <c r="J6" s="39">
        <v>919.44</v>
      </c>
      <c r="K6" s="39">
        <v>99.12</v>
      </c>
      <c r="L6" s="39">
        <v>1400.88</v>
      </c>
      <c r="M6" s="39">
        <v>0</v>
      </c>
      <c r="N6" s="39">
        <v>493.8</v>
      </c>
      <c r="O6" s="39">
        <v>539.84</v>
      </c>
      <c r="P6" s="39">
        <v>0</v>
      </c>
      <c r="Q6" s="39">
        <v>0</v>
      </c>
      <c r="R6" s="39">
        <v>1986.08</v>
      </c>
      <c r="S6" s="40"/>
      <c r="T6" s="39">
        <f>NOMINA[[#This Row],[SUELDO ]]/15</f>
        <v>514.97838666666678</v>
      </c>
      <c r="U6" s="39">
        <f>SUM(I6:T6)</f>
        <v>13678.81418666667</v>
      </c>
      <c r="V6" s="39">
        <v>1252.47</v>
      </c>
      <c r="W6" s="41">
        <f>NOMINA[[#This Row],[TOTAL PERCEPCIONES]]*0.07</f>
        <v>957.51699306666706</v>
      </c>
      <c r="X6" s="39">
        <v>0</v>
      </c>
      <c r="Y6" s="39">
        <v>0</v>
      </c>
      <c r="Z6" s="39">
        <v>0</v>
      </c>
      <c r="AA6" s="39">
        <v>0</v>
      </c>
      <c r="AB6" s="39">
        <v>0</v>
      </c>
      <c r="AC6" s="39">
        <v>0</v>
      </c>
      <c r="AD6" s="42">
        <f t="shared" ref="AD6:AD28" si="0">SUM(V6:AC6)</f>
        <v>2209.9869930666673</v>
      </c>
      <c r="AE6" s="43">
        <f>NOMINA[[#This Row],[TOTAL PERCEPCIONES]]-NOMINA[[#This Row],[TOTAL DEDUCCIONES]]</f>
        <v>11468.827193600002</v>
      </c>
      <c r="AF6" s="44"/>
      <c r="AG6" s="44"/>
      <c r="AH6" s="44"/>
      <c r="AI6" s="44"/>
      <c r="AJ6" s="45"/>
      <c r="AK6" s="46"/>
    </row>
    <row r="7" spans="1:37" s="36" customFormat="1" x14ac:dyDescent="0.25">
      <c r="A7" s="47">
        <v>2</v>
      </c>
      <c r="B7" t="s">
        <v>38</v>
      </c>
      <c r="C7" t="s">
        <v>39</v>
      </c>
      <c r="D7" s="36" t="s">
        <v>34</v>
      </c>
      <c r="E7" s="36" t="s">
        <v>35</v>
      </c>
      <c r="F7" s="36" t="s">
        <v>36</v>
      </c>
      <c r="G7" s="36" t="s">
        <v>40</v>
      </c>
      <c r="H7" s="37">
        <v>52947612710</v>
      </c>
      <c r="I7" s="38">
        <v>7367.943400000001</v>
      </c>
      <c r="J7" s="39">
        <v>919.44</v>
      </c>
      <c r="K7" s="39">
        <v>99.12</v>
      </c>
      <c r="L7" s="40">
        <v>0</v>
      </c>
      <c r="M7" s="40">
        <v>0</v>
      </c>
      <c r="N7" s="40">
        <v>493.8</v>
      </c>
      <c r="O7" s="40">
        <v>539.84</v>
      </c>
      <c r="P7" s="40">
        <v>0</v>
      </c>
      <c r="Q7" s="40">
        <v>0</v>
      </c>
      <c r="R7" s="39">
        <f>((NOMINA[[#This Row],[SUELDO ]]/15)*6+28.57)/2</f>
        <v>1487.8736800000004</v>
      </c>
      <c r="S7" s="40">
        <v>0</v>
      </c>
      <c r="T7" s="39">
        <f>NOMINA[[#This Row],[SUELDO ]]/15</f>
        <v>491.19622666666675</v>
      </c>
      <c r="U7" s="39">
        <f t="shared" ref="U7:U28" si="1">SUM(I7:T7)</f>
        <v>11399.213306666668</v>
      </c>
      <c r="V7" s="40">
        <v>1064.78</v>
      </c>
      <c r="W7" s="41">
        <f>NOMINA[[#This Row],[TOTAL PERCEPCIONES]]*0.07</f>
        <v>797.94493146666684</v>
      </c>
      <c r="X7" s="40"/>
      <c r="Y7" s="40">
        <v>0</v>
      </c>
      <c r="Z7" s="40">
        <v>0</v>
      </c>
      <c r="AA7" s="40">
        <v>0</v>
      </c>
      <c r="AB7" s="40">
        <v>0</v>
      </c>
      <c r="AC7" s="39">
        <v>0</v>
      </c>
      <c r="AD7" s="42">
        <f t="shared" si="0"/>
        <v>1862.7249314666669</v>
      </c>
      <c r="AE7" s="43">
        <f>NOMINA[[#This Row],[TOTAL PERCEPCIONES]]-NOMINA[[#This Row],[TOTAL DEDUCCIONES]]</f>
        <v>9536.4883752000023</v>
      </c>
      <c r="AG7" s="48"/>
      <c r="AJ7" s="49"/>
      <c r="AK7" s="50"/>
    </row>
    <row r="8" spans="1:37" s="36" customFormat="1" x14ac:dyDescent="0.25">
      <c r="A8" s="47">
        <v>5</v>
      </c>
      <c r="B8" t="s">
        <v>41</v>
      </c>
      <c r="C8" t="s">
        <v>42</v>
      </c>
      <c r="D8" s="36" t="s">
        <v>34</v>
      </c>
      <c r="E8" s="36" t="s">
        <v>35</v>
      </c>
      <c r="F8" s="36" t="s">
        <v>36</v>
      </c>
      <c r="G8" s="36" t="s">
        <v>43</v>
      </c>
      <c r="H8" s="37"/>
      <c r="I8" s="38">
        <v>6016.8991999999998</v>
      </c>
      <c r="J8" s="39">
        <v>919.44</v>
      </c>
      <c r="K8" s="39">
        <v>99.12</v>
      </c>
      <c r="L8" s="40">
        <v>0</v>
      </c>
      <c r="M8" s="39"/>
      <c r="N8" s="39">
        <v>493.8</v>
      </c>
      <c r="O8" s="51"/>
      <c r="P8" s="39">
        <v>0</v>
      </c>
      <c r="Q8" s="51"/>
      <c r="R8" s="39">
        <f>((NOMINA[[#This Row],[SUELDO ]]/15)*6+28.57)/2</f>
        <v>1217.6648399999999</v>
      </c>
      <c r="S8" s="39"/>
      <c r="T8" s="39"/>
      <c r="U8" s="39">
        <f t="shared" si="1"/>
        <v>8746.9240399999999</v>
      </c>
      <c r="V8" s="39">
        <v>662.29</v>
      </c>
      <c r="W8" s="41">
        <f>NOMINA[[#This Row],[TOTAL PERCEPCIONES]]*0.07</f>
        <v>612.28468280000004</v>
      </c>
      <c r="X8" s="51"/>
      <c r="Y8" s="39">
        <v>100</v>
      </c>
      <c r="Z8" s="39">
        <v>0</v>
      </c>
      <c r="AA8" s="39">
        <v>0</v>
      </c>
      <c r="AB8" s="39">
        <v>0</v>
      </c>
      <c r="AC8" s="39">
        <v>0</v>
      </c>
      <c r="AD8" s="42">
        <f t="shared" si="0"/>
        <v>1374.5746828000001</v>
      </c>
      <c r="AE8" s="43">
        <f>NOMINA[[#This Row],[TOTAL PERCEPCIONES]]-NOMINA[[#This Row],[TOTAL DEDUCCIONES]]</f>
        <v>7372.3493571999998</v>
      </c>
      <c r="AF8" s="52"/>
      <c r="AG8" s="48"/>
      <c r="AH8" s="44"/>
      <c r="AI8" s="44"/>
      <c r="AJ8" s="45"/>
      <c r="AK8" s="46"/>
    </row>
    <row r="9" spans="1:37" s="36" customFormat="1" x14ac:dyDescent="0.25">
      <c r="A9" s="47">
        <v>7</v>
      </c>
      <c r="B9" t="s">
        <v>44</v>
      </c>
      <c r="C9" t="s">
        <v>39</v>
      </c>
      <c r="D9" s="36" t="s">
        <v>34</v>
      </c>
      <c r="E9" s="36" t="s">
        <v>35</v>
      </c>
      <c r="F9" s="36" t="s">
        <v>36</v>
      </c>
      <c r="G9" s="36" t="s">
        <v>45</v>
      </c>
      <c r="H9" s="37">
        <v>52078001931</v>
      </c>
      <c r="I9" s="38">
        <v>7099.6680000000006</v>
      </c>
      <c r="J9" s="51">
        <v>919.44</v>
      </c>
      <c r="K9" s="51">
        <v>99.12</v>
      </c>
      <c r="L9" s="51">
        <v>1000</v>
      </c>
      <c r="M9" s="51">
        <v>272.39</v>
      </c>
      <c r="N9" s="51">
        <v>493.8</v>
      </c>
      <c r="O9" s="51">
        <v>539.84</v>
      </c>
      <c r="P9" s="51">
        <v>0</v>
      </c>
      <c r="Q9" s="51">
        <v>393.26</v>
      </c>
      <c r="R9" s="51">
        <f>((NOMINA[[#This Row],[SUELDO ]]/15)*5+19.04)/2</f>
        <v>1192.798</v>
      </c>
      <c r="S9" s="51">
        <v>0</v>
      </c>
      <c r="T9" s="39">
        <f>NOMINA[[#This Row],[SUELDO ]]/15</f>
        <v>473.31120000000004</v>
      </c>
      <c r="U9" s="39">
        <f t="shared" si="1"/>
        <v>12483.627199999999</v>
      </c>
      <c r="V9" s="51">
        <v>940.63</v>
      </c>
      <c r="W9" s="41">
        <f>NOMINA[[#This Row],[TOTAL PERCEPCIONES]]*0.07</f>
        <v>873.85390400000006</v>
      </c>
      <c r="X9" s="51">
        <v>786.52</v>
      </c>
      <c r="Y9" s="51">
        <v>100</v>
      </c>
      <c r="Z9" s="51">
        <v>50</v>
      </c>
      <c r="AA9" s="51">
        <v>195.58499999999998</v>
      </c>
      <c r="AB9" s="51">
        <v>1750</v>
      </c>
      <c r="AC9" s="51">
        <v>500</v>
      </c>
      <c r="AD9" s="42">
        <f t="shared" si="0"/>
        <v>5196.5889040000002</v>
      </c>
      <c r="AE9" s="53">
        <f>NOMINA[[#This Row],[TOTAL PERCEPCIONES]]-NOMINA[[#This Row],[TOTAL DEDUCCIONES]]</f>
        <v>7287.0382959999988</v>
      </c>
      <c r="AG9" s="48"/>
      <c r="AK9" s="54"/>
    </row>
    <row r="10" spans="1:37" s="36" customFormat="1" x14ac:dyDescent="0.25">
      <c r="A10" s="55">
        <v>34</v>
      </c>
      <c r="B10" t="s">
        <v>46</v>
      </c>
      <c r="C10" t="s">
        <v>47</v>
      </c>
      <c r="D10" s="36" t="s">
        <v>48</v>
      </c>
      <c r="E10" s="36" t="s">
        <v>48</v>
      </c>
      <c r="F10" s="36" t="s">
        <v>36</v>
      </c>
      <c r="G10" s="36" t="s">
        <v>49</v>
      </c>
      <c r="H10" s="56"/>
      <c r="I10" s="38">
        <v>11330</v>
      </c>
      <c r="J10" s="57">
        <v>472.28</v>
      </c>
      <c r="K10" s="57">
        <v>5600</v>
      </c>
      <c r="L10" s="57">
        <v>0</v>
      </c>
      <c r="M10" s="39">
        <v>0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0</v>
      </c>
      <c r="T10" s="39"/>
      <c r="U10" s="39">
        <f t="shared" si="1"/>
        <v>17402.28</v>
      </c>
      <c r="V10" s="57">
        <v>1481.94</v>
      </c>
      <c r="W10" s="41">
        <f t="shared" ref="W10:W21" si="2">U10*0.08</f>
        <v>1392.1823999999999</v>
      </c>
      <c r="X10" s="39">
        <v>0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42">
        <f t="shared" si="0"/>
        <v>2874.1224000000002</v>
      </c>
      <c r="AE10" s="43">
        <f>NOMINA[[#This Row],[TOTAL PERCEPCIONES]]-NOMINA[[#This Row],[TOTAL DEDUCCIONES]]</f>
        <v>14528.157599999999</v>
      </c>
      <c r="AF10" s="44"/>
      <c r="AG10" s="48"/>
      <c r="AH10" s="44"/>
      <c r="AI10" s="44"/>
      <c r="AJ10" s="45"/>
      <c r="AK10" s="46"/>
    </row>
    <row r="11" spans="1:37" s="36" customFormat="1" x14ac:dyDescent="0.25">
      <c r="A11" s="55">
        <v>35</v>
      </c>
      <c r="B11" t="s">
        <v>50</v>
      </c>
      <c r="C11" t="s">
        <v>51</v>
      </c>
      <c r="D11" s="36" t="s">
        <v>48</v>
      </c>
      <c r="E11" s="36" t="s">
        <v>48</v>
      </c>
      <c r="F11" s="36" t="s">
        <v>36</v>
      </c>
      <c r="G11" s="36" t="s">
        <v>52</v>
      </c>
      <c r="H11" s="56"/>
      <c r="I11" s="38">
        <v>5300</v>
      </c>
      <c r="J11" s="58">
        <v>472.28</v>
      </c>
      <c r="K11" s="57">
        <v>3923.55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57">
        <v>0</v>
      </c>
      <c r="R11" s="57">
        <v>0</v>
      </c>
      <c r="S11" s="57">
        <v>0</v>
      </c>
      <c r="T11" s="39"/>
      <c r="U11" s="39">
        <f t="shared" si="1"/>
        <v>9695.83</v>
      </c>
      <c r="V11" s="57">
        <v>399.55</v>
      </c>
      <c r="W11" s="41">
        <f t="shared" si="2"/>
        <v>775.66640000000007</v>
      </c>
      <c r="X11" s="59"/>
      <c r="Y11" s="60"/>
      <c r="Z11" s="59"/>
      <c r="AA11" s="59"/>
      <c r="AB11" s="59"/>
      <c r="AC11" s="39">
        <v>0</v>
      </c>
      <c r="AD11" s="42">
        <f t="shared" si="0"/>
        <v>1175.2164</v>
      </c>
      <c r="AE11" s="43">
        <f>NOMINA[[#This Row],[TOTAL PERCEPCIONES]]-NOMINA[[#This Row],[TOTAL DEDUCCIONES]]</f>
        <v>8520.6136000000006</v>
      </c>
      <c r="AF11" s="44"/>
      <c r="AG11" s="48"/>
      <c r="AH11" s="44"/>
      <c r="AI11" s="44"/>
      <c r="AJ11" s="45"/>
      <c r="AK11" s="46"/>
    </row>
    <row r="12" spans="1:37" s="36" customFormat="1" x14ac:dyDescent="0.25">
      <c r="A12" s="55">
        <v>36</v>
      </c>
      <c r="B12" t="s">
        <v>53</v>
      </c>
      <c r="C12" t="s">
        <v>42</v>
      </c>
      <c r="D12" s="36" t="s">
        <v>48</v>
      </c>
      <c r="E12" s="36" t="s">
        <v>48</v>
      </c>
      <c r="F12" s="36" t="s">
        <v>36</v>
      </c>
      <c r="G12" s="61" t="s">
        <v>54</v>
      </c>
      <c r="H12" s="56"/>
      <c r="I12" s="38">
        <v>1398.42</v>
      </c>
      <c r="J12" s="57">
        <v>293.10000000000002</v>
      </c>
      <c r="K12" s="57">
        <v>1569.35</v>
      </c>
      <c r="L12" s="57">
        <v>0</v>
      </c>
      <c r="M12" s="57">
        <v>0</v>
      </c>
      <c r="N12" s="57">
        <v>0</v>
      </c>
      <c r="O12" s="57">
        <v>0</v>
      </c>
      <c r="P12" s="57">
        <v>0</v>
      </c>
      <c r="Q12" s="57">
        <v>0</v>
      </c>
      <c r="R12" s="57">
        <v>0</v>
      </c>
      <c r="S12" s="62"/>
      <c r="T12" s="39"/>
      <c r="U12" s="39">
        <f t="shared" si="1"/>
        <v>3260.87</v>
      </c>
      <c r="V12" s="57"/>
      <c r="W12" s="41">
        <f t="shared" si="2"/>
        <v>260.86959999999999</v>
      </c>
      <c r="X12" s="59"/>
      <c r="Y12" s="60"/>
      <c r="Z12" s="59"/>
      <c r="AA12" s="59"/>
      <c r="AB12" s="59"/>
      <c r="AC12" s="39">
        <v>0</v>
      </c>
      <c r="AD12" s="42">
        <f t="shared" si="0"/>
        <v>260.86959999999999</v>
      </c>
      <c r="AE12" s="43">
        <f>NOMINA[[#This Row],[TOTAL PERCEPCIONES]]-NOMINA[[#This Row],[TOTAL DEDUCCIONES]]</f>
        <v>3000.0003999999999</v>
      </c>
      <c r="AF12" s="44"/>
      <c r="AG12" s="48"/>
      <c r="AH12" s="44"/>
      <c r="AI12" s="44"/>
      <c r="AJ12" s="45"/>
      <c r="AK12" s="46"/>
    </row>
    <row r="13" spans="1:37" s="36" customFormat="1" x14ac:dyDescent="0.25">
      <c r="A13" s="55">
        <v>43</v>
      </c>
      <c r="B13" t="s">
        <v>55</v>
      </c>
      <c r="C13" t="s">
        <v>42</v>
      </c>
      <c r="D13" s="36" t="s">
        <v>48</v>
      </c>
      <c r="E13" s="36" t="s">
        <v>48</v>
      </c>
      <c r="F13" s="36" t="s">
        <v>36</v>
      </c>
      <c r="G13" s="61" t="s">
        <v>56</v>
      </c>
      <c r="H13" s="56"/>
      <c r="I13" s="38">
        <v>1398.42</v>
      </c>
      <c r="J13" s="57">
        <v>293.10000000000002</v>
      </c>
      <c r="K13" s="57">
        <f>2069.35-500</f>
        <v>1569.35</v>
      </c>
      <c r="L13" s="57">
        <v>0</v>
      </c>
      <c r="M13" s="57">
        <v>0</v>
      </c>
      <c r="N13" s="57">
        <v>0</v>
      </c>
      <c r="O13" s="57">
        <v>0</v>
      </c>
      <c r="P13" s="57">
        <v>0</v>
      </c>
      <c r="Q13" s="57">
        <v>0</v>
      </c>
      <c r="R13" s="57">
        <v>0</v>
      </c>
      <c r="S13" s="62"/>
      <c r="T13" s="39"/>
      <c r="U13" s="39">
        <f t="shared" si="1"/>
        <v>3260.87</v>
      </c>
      <c r="V13" s="57"/>
      <c r="W13" s="41">
        <f t="shared" si="2"/>
        <v>260.86959999999999</v>
      </c>
      <c r="X13" s="59"/>
      <c r="Y13" s="60"/>
      <c r="Z13" s="59"/>
      <c r="AA13" s="59"/>
      <c r="AB13" s="59"/>
      <c r="AC13" s="39">
        <v>0</v>
      </c>
      <c r="AD13" s="42">
        <f t="shared" si="0"/>
        <v>260.86959999999999</v>
      </c>
      <c r="AE13" s="43">
        <f>NOMINA[[#This Row],[TOTAL PERCEPCIONES]]-NOMINA[[#This Row],[TOTAL DEDUCCIONES]]</f>
        <v>3000.0003999999999</v>
      </c>
      <c r="AF13" s="44"/>
      <c r="AG13" s="48"/>
      <c r="AH13" s="44"/>
      <c r="AI13" s="44"/>
      <c r="AJ13" s="45"/>
      <c r="AK13" s="46"/>
    </row>
    <row r="14" spans="1:37" s="36" customFormat="1" x14ac:dyDescent="0.25">
      <c r="A14" s="55">
        <v>44</v>
      </c>
      <c r="B14" t="s">
        <v>57</v>
      </c>
      <c r="C14" t="s">
        <v>42</v>
      </c>
      <c r="D14" s="36" t="s">
        <v>48</v>
      </c>
      <c r="E14" s="36" t="s">
        <v>48</v>
      </c>
      <c r="F14" s="36" t="s">
        <v>36</v>
      </c>
      <c r="G14" s="36" t="s">
        <v>58</v>
      </c>
      <c r="H14" s="56"/>
      <c r="I14" s="38">
        <v>1980.42</v>
      </c>
      <c r="J14" s="57">
        <v>842.94</v>
      </c>
      <c r="K14" s="57">
        <v>2611.42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62"/>
      <c r="T14" s="39"/>
      <c r="U14" s="39">
        <f t="shared" si="1"/>
        <v>5434.7800000000007</v>
      </c>
      <c r="V14" s="57"/>
      <c r="W14" s="41">
        <f t="shared" si="2"/>
        <v>434.78240000000005</v>
      </c>
      <c r="X14" s="59"/>
      <c r="Y14" s="60"/>
      <c r="Z14" s="59"/>
      <c r="AA14" s="59"/>
      <c r="AB14" s="59"/>
      <c r="AC14" s="39">
        <v>0</v>
      </c>
      <c r="AD14" s="42">
        <f t="shared" si="0"/>
        <v>434.78240000000005</v>
      </c>
      <c r="AE14" s="43">
        <f>NOMINA[[#This Row],[TOTAL PERCEPCIONES]]-NOMINA[[#This Row],[TOTAL DEDUCCIONES]]</f>
        <v>4999.9976000000006</v>
      </c>
      <c r="AF14" s="44"/>
      <c r="AG14" s="48"/>
      <c r="AH14" s="44"/>
      <c r="AI14" s="44"/>
      <c r="AJ14" s="45"/>
      <c r="AK14" s="46"/>
    </row>
    <row r="15" spans="1:37" s="36" customFormat="1" x14ac:dyDescent="0.25">
      <c r="A15" s="55">
        <v>45</v>
      </c>
      <c r="B15" t="s">
        <v>59</v>
      </c>
      <c r="C15" t="s">
        <v>42</v>
      </c>
      <c r="D15" s="36" t="s">
        <v>48</v>
      </c>
      <c r="E15" s="36" t="s">
        <v>48</v>
      </c>
      <c r="F15" s="36" t="s">
        <v>36</v>
      </c>
      <c r="G15" s="36" t="s">
        <v>60</v>
      </c>
      <c r="H15" s="56"/>
      <c r="I15" s="38">
        <v>1980.42</v>
      </c>
      <c r="J15" s="57">
        <v>842.94</v>
      </c>
      <c r="K15" s="57">
        <v>2611.42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62"/>
      <c r="T15" s="39"/>
      <c r="U15" s="39">
        <f t="shared" si="1"/>
        <v>5434.7800000000007</v>
      </c>
      <c r="V15" s="57"/>
      <c r="W15" s="41">
        <f t="shared" si="2"/>
        <v>434.78240000000005</v>
      </c>
      <c r="X15" s="59"/>
      <c r="Y15" s="60"/>
      <c r="Z15" s="59"/>
      <c r="AA15" s="59"/>
      <c r="AB15" s="59"/>
      <c r="AC15" s="39">
        <v>0</v>
      </c>
      <c r="AD15" s="42">
        <f t="shared" si="0"/>
        <v>434.78240000000005</v>
      </c>
      <c r="AE15" s="43">
        <f>NOMINA[[#This Row],[TOTAL PERCEPCIONES]]-NOMINA[[#This Row],[TOTAL DEDUCCIONES]]</f>
        <v>4999.9976000000006</v>
      </c>
      <c r="AF15" s="44"/>
      <c r="AG15" s="48"/>
      <c r="AH15" s="44"/>
      <c r="AI15" s="44"/>
      <c r="AJ15" s="45"/>
      <c r="AK15" s="46"/>
    </row>
    <row r="16" spans="1:37" s="36" customFormat="1" x14ac:dyDescent="0.25">
      <c r="A16" s="63">
        <v>26</v>
      </c>
      <c r="B16" t="s">
        <v>61</v>
      </c>
      <c r="C16" t="s">
        <v>62</v>
      </c>
      <c r="D16" s="36" t="s">
        <v>48</v>
      </c>
      <c r="E16" s="36" t="s">
        <v>48</v>
      </c>
      <c r="F16" s="36" t="s">
        <v>36</v>
      </c>
      <c r="G16" s="36" t="s">
        <v>63</v>
      </c>
      <c r="H16" s="56"/>
      <c r="I16" s="57">
        <v>1196.56</v>
      </c>
      <c r="J16" s="39">
        <v>0</v>
      </c>
      <c r="K16" s="39">
        <v>0</v>
      </c>
      <c r="L16" s="57">
        <v>0</v>
      </c>
      <c r="M16" s="57">
        <v>0</v>
      </c>
      <c r="N16" s="57">
        <v>0</v>
      </c>
      <c r="O16" s="39">
        <v>0</v>
      </c>
      <c r="P16" s="57">
        <v>0</v>
      </c>
      <c r="Q16" s="57">
        <v>0</v>
      </c>
      <c r="R16" s="57">
        <v>0</v>
      </c>
      <c r="S16" s="62"/>
      <c r="T16" s="39"/>
      <c r="U16" s="39">
        <f t="shared" si="1"/>
        <v>1196.56</v>
      </c>
      <c r="V16" s="40">
        <v>0</v>
      </c>
      <c r="W16" s="41">
        <f t="shared" si="2"/>
        <v>95.724800000000002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39">
        <v>0</v>
      </c>
      <c r="AD16" s="42">
        <f t="shared" si="0"/>
        <v>95.724800000000002</v>
      </c>
      <c r="AE16" s="43">
        <f>NOMINA[[#This Row],[TOTAL PERCEPCIONES]]-NOMINA[[#This Row],[TOTAL DEDUCCIONES]]</f>
        <v>1100.8352</v>
      </c>
      <c r="AF16" s="44"/>
      <c r="AG16" s="48"/>
      <c r="AH16" s="44"/>
      <c r="AI16" s="44"/>
      <c r="AJ16" s="45"/>
      <c r="AK16" s="46"/>
    </row>
    <row r="17" spans="1:37" s="36" customFormat="1" x14ac:dyDescent="0.25">
      <c r="A17" s="47">
        <v>41</v>
      </c>
      <c r="B17" t="s">
        <v>64</v>
      </c>
      <c r="C17" t="s">
        <v>65</v>
      </c>
      <c r="D17" s="36" t="s">
        <v>48</v>
      </c>
      <c r="E17" s="36" t="s">
        <v>48</v>
      </c>
      <c r="F17" s="36" t="s">
        <v>36</v>
      </c>
      <c r="G17" s="37" t="s">
        <v>66</v>
      </c>
      <c r="H17" s="37"/>
      <c r="I17" s="38">
        <v>1398.42</v>
      </c>
      <c r="J17" s="57">
        <v>293.10000000000002</v>
      </c>
      <c r="K17" s="57">
        <v>1569.35</v>
      </c>
      <c r="L17" s="57">
        <v>0</v>
      </c>
      <c r="M17" s="57">
        <v>0</v>
      </c>
      <c r="N17" s="57">
        <v>0</v>
      </c>
      <c r="O17" s="39">
        <v>0</v>
      </c>
      <c r="P17" s="57">
        <v>0</v>
      </c>
      <c r="Q17" s="57">
        <v>0</v>
      </c>
      <c r="R17" s="57">
        <v>0</v>
      </c>
      <c r="S17" s="64"/>
      <c r="T17" s="39"/>
      <c r="U17" s="39">
        <f t="shared" si="1"/>
        <v>3260.87</v>
      </c>
      <c r="V17" s="65"/>
      <c r="W17" s="41">
        <f t="shared" si="2"/>
        <v>260.86959999999999</v>
      </c>
      <c r="X17" s="66"/>
      <c r="Y17" s="66"/>
      <c r="Z17" s="66"/>
      <c r="AA17" s="66"/>
      <c r="AB17" s="66"/>
      <c r="AC17" s="39">
        <v>0</v>
      </c>
      <c r="AD17" s="42">
        <f t="shared" si="0"/>
        <v>260.86959999999999</v>
      </c>
      <c r="AE17" s="53">
        <f>NOMINA[[#This Row],[TOTAL PERCEPCIONES]]-NOMINA[[#This Row],[TOTAL DEDUCCIONES]]</f>
        <v>3000.0003999999999</v>
      </c>
      <c r="AG17" s="48"/>
      <c r="AK17" s="54"/>
    </row>
    <row r="18" spans="1:37" s="36" customFormat="1" x14ac:dyDescent="0.25">
      <c r="A18" s="63">
        <v>40</v>
      </c>
      <c r="B18" t="s">
        <v>67</v>
      </c>
      <c r="C18" t="s">
        <v>42</v>
      </c>
      <c r="D18" s="36" t="s">
        <v>48</v>
      </c>
      <c r="E18" s="36" t="s">
        <v>48</v>
      </c>
      <c r="F18" s="36" t="s">
        <v>36</v>
      </c>
      <c r="G18" s="36" t="s">
        <v>68</v>
      </c>
      <c r="H18" s="56"/>
      <c r="I18" s="38">
        <v>1398.42</v>
      </c>
      <c r="J18" s="57">
        <f>171.09+122.01</f>
        <v>293.10000000000002</v>
      </c>
      <c r="K18" s="57">
        <v>1025.8699999999999</v>
      </c>
      <c r="L18" s="57">
        <v>0</v>
      </c>
      <c r="M18" s="57">
        <v>0</v>
      </c>
      <c r="N18" s="57">
        <v>0</v>
      </c>
      <c r="O18" s="39">
        <v>0</v>
      </c>
      <c r="P18" s="57">
        <v>0</v>
      </c>
      <c r="Q18" s="57">
        <v>0</v>
      </c>
      <c r="R18" s="57">
        <v>0</v>
      </c>
      <c r="S18" s="67"/>
      <c r="T18" s="39"/>
      <c r="U18" s="39">
        <f t="shared" si="1"/>
        <v>2717.39</v>
      </c>
      <c r="V18" s="68"/>
      <c r="W18" s="41">
        <f t="shared" si="2"/>
        <v>217.3912</v>
      </c>
      <c r="X18" s="60"/>
      <c r="Y18" s="60"/>
      <c r="Z18" s="60"/>
      <c r="AA18" s="60"/>
      <c r="AB18" s="60"/>
      <c r="AC18" s="39">
        <v>0</v>
      </c>
      <c r="AD18" s="42">
        <f t="shared" si="0"/>
        <v>217.3912</v>
      </c>
      <c r="AE18" s="53">
        <f>NOMINA[[#This Row],[TOTAL PERCEPCIONES]]-NOMINA[[#This Row],[TOTAL DEDUCCIONES]]</f>
        <v>2499.9987999999998</v>
      </c>
      <c r="AF18" s="44"/>
      <c r="AG18" s="48"/>
      <c r="AH18" s="44"/>
      <c r="AI18" s="44"/>
      <c r="AJ18" s="45"/>
      <c r="AK18" s="46"/>
    </row>
    <row r="19" spans="1:37" s="36" customFormat="1" x14ac:dyDescent="0.25">
      <c r="A19" s="63">
        <v>27</v>
      </c>
      <c r="B19" s="69" t="s">
        <v>69</v>
      </c>
      <c r="C19" t="s">
        <v>62</v>
      </c>
      <c r="D19" s="36" t="s">
        <v>34</v>
      </c>
      <c r="E19" s="36" t="s">
        <v>35</v>
      </c>
      <c r="F19" s="36" t="s">
        <v>36</v>
      </c>
      <c r="G19" s="61" t="s">
        <v>70</v>
      </c>
      <c r="H19" s="37">
        <v>3217629017</v>
      </c>
      <c r="I19" s="38">
        <v>7724.6758000000009</v>
      </c>
      <c r="J19" s="39">
        <v>919.44</v>
      </c>
      <c r="K19" s="39">
        <v>99.12</v>
      </c>
      <c r="L19" s="39">
        <v>1200</v>
      </c>
      <c r="M19" s="39">
        <v>0</v>
      </c>
      <c r="N19" s="39">
        <v>493.8</v>
      </c>
      <c r="O19" s="39">
        <v>539.84</v>
      </c>
      <c r="P19" s="39">
        <v>0</v>
      </c>
      <c r="Q19" s="39">
        <v>0</v>
      </c>
      <c r="R19" s="39">
        <v>1224.0899999999999</v>
      </c>
      <c r="S19" s="40"/>
      <c r="T19" s="39">
        <f>NOMINA[[#This Row],[SUELDO ]]/15</f>
        <v>514.97838666666678</v>
      </c>
      <c r="U19" s="39">
        <f t="shared" si="1"/>
        <v>12715.944186666669</v>
      </c>
      <c r="V19" s="40">
        <v>1089.71</v>
      </c>
      <c r="W19" s="70">
        <f t="shared" si="2"/>
        <v>1017.2755349333336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39">
        <v>0</v>
      </c>
      <c r="AD19" s="42">
        <f t="shared" si="0"/>
        <v>2106.9855349333338</v>
      </c>
      <c r="AE19" s="43">
        <f>NOMINA[[#This Row],[TOTAL PERCEPCIONES]]-NOMINA[[#This Row],[TOTAL DEDUCCIONES]]</f>
        <v>10608.958651733336</v>
      </c>
      <c r="AF19" s="44"/>
      <c r="AG19" s="48"/>
      <c r="AH19" s="44"/>
      <c r="AI19" s="44"/>
      <c r="AJ19" s="45"/>
      <c r="AK19" s="46"/>
    </row>
    <row r="20" spans="1:37" s="36" customFormat="1" x14ac:dyDescent="0.25">
      <c r="A20" s="63">
        <v>25</v>
      </c>
      <c r="B20" t="s">
        <v>71</v>
      </c>
      <c r="C20" t="s">
        <v>39</v>
      </c>
      <c r="D20" s="36" t="s">
        <v>72</v>
      </c>
      <c r="E20" s="36" t="s">
        <v>72</v>
      </c>
      <c r="F20" s="36" t="s">
        <v>36</v>
      </c>
      <c r="G20" s="36" t="s">
        <v>73</v>
      </c>
      <c r="H20" s="56">
        <v>20169975024</v>
      </c>
      <c r="I20" s="38">
        <v>4000</v>
      </c>
      <c r="J20" s="39">
        <v>500</v>
      </c>
      <c r="K20" s="39"/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40">
        <v>0</v>
      </c>
      <c r="T20" s="39"/>
      <c r="U20" s="39">
        <f t="shared" si="1"/>
        <v>4500</v>
      </c>
      <c r="V20" s="68">
        <v>63.11</v>
      </c>
      <c r="W20" s="70">
        <f t="shared" si="2"/>
        <v>360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39">
        <v>0</v>
      </c>
      <c r="AD20" s="42">
        <f t="shared" si="0"/>
        <v>423.11</v>
      </c>
      <c r="AE20" s="43">
        <f>NOMINA[[#This Row],[TOTAL PERCEPCIONES]]-NOMINA[[#This Row],[TOTAL DEDUCCIONES]]</f>
        <v>4076.89</v>
      </c>
      <c r="AF20" s="44"/>
      <c r="AG20" s="48"/>
      <c r="AH20" s="44"/>
      <c r="AI20" s="44"/>
      <c r="AJ20" s="45"/>
      <c r="AK20" s="46"/>
    </row>
    <row r="21" spans="1:37" s="36" customFormat="1" x14ac:dyDescent="0.25">
      <c r="A21" s="63">
        <v>24</v>
      </c>
      <c r="B21" t="s">
        <v>74</v>
      </c>
      <c r="C21" t="s">
        <v>75</v>
      </c>
      <c r="D21" s="36" t="s">
        <v>34</v>
      </c>
      <c r="E21" s="36" t="s">
        <v>35</v>
      </c>
      <c r="F21" s="36" t="s">
        <v>36</v>
      </c>
      <c r="G21" s="36" t="s">
        <v>76</v>
      </c>
      <c r="H21" s="56">
        <v>2227808660</v>
      </c>
      <c r="I21" s="38">
        <v>6016.8991999999998</v>
      </c>
      <c r="J21" s="39">
        <v>919.44</v>
      </c>
      <c r="K21" s="39">
        <v>99.12</v>
      </c>
      <c r="L21" s="39">
        <v>0</v>
      </c>
      <c r="M21" s="39">
        <v>0</v>
      </c>
      <c r="N21" s="39">
        <v>493.8</v>
      </c>
      <c r="O21" s="39">
        <v>0</v>
      </c>
      <c r="P21" s="39">
        <v>0</v>
      </c>
      <c r="Q21" s="39">
        <v>0</v>
      </c>
      <c r="R21" s="39">
        <f>((NOMINA[[#This Row],[SUELDO ]]/15)*5+19.04)/2</f>
        <v>1012.3365333333333</v>
      </c>
      <c r="S21" s="40"/>
      <c r="T21" s="39"/>
      <c r="U21" s="39">
        <f t="shared" si="1"/>
        <v>8541.5957333333336</v>
      </c>
      <c r="V21" s="68">
        <v>629.29</v>
      </c>
      <c r="W21" s="70">
        <f t="shared" si="2"/>
        <v>683.32765866666671</v>
      </c>
      <c r="X21" s="40">
        <v>0</v>
      </c>
      <c r="Y21" s="40">
        <v>100</v>
      </c>
      <c r="Z21" s="40">
        <v>0</v>
      </c>
      <c r="AA21" s="40">
        <v>0</v>
      </c>
      <c r="AB21" s="40">
        <v>0</v>
      </c>
      <c r="AC21" s="39">
        <v>0</v>
      </c>
      <c r="AD21" s="42">
        <f t="shared" si="0"/>
        <v>1412.6176586666666</v>
      </c>
      <c r="AE21" s="43">
        <f>NOMINA[[#This Row],[TOTAL PERCEPCIONES]]-NOMINA[[#This Row],[TOTAL DEDUCCIONES]]</f>
        <v>7128.9780746666675</v>
      </c>
      <c r="AF21" s="52"/>
      <c r="AG21" s="48"/>
      <c r="AH21" s="44"/>
      <c r="AI21" s="44"/>
      <c r="AJ21" s="45"/>
      <c r="AK21" s="46"/>
    </row>
    <row r="22" spans="1:37" s="36" customFormat="1" x14ac:dyDescent="0.25">
      <c r="A22" s="47">
        <v>14</v>
      </c>
      <c r="B22" t="s">
        <v>77</v>
      </c>
      <c r="C22" t="s">
        <v>78</v>
      </c>
      <c r="D22" s="36" t="s">
        <v>34</v>
      </c>
      <c r="E22" s="36" t="s">
        <v>35</v>
      </c>
      <c r="F22" s="36" t="s">
        <v>36</v>
      </c>
      <c r="G22" s="36" t="s">
        <v>79</v>
      </c>
      <c r="H22" s="37">
        <v>52125800244</v>
      </c>
      <c r="I22" s="38">
        <v>7724.6758000000009</v>
      </c>
      <c r="J22" s="39">
        <v>919.44</v>
      </c>
      <c r="K22" s="39">
        <v>99.12</v>
      </c>
      <c r="L22" s="39">
        <v>0</v>
      </c>
      <c r="M22" s="39">
        <v>0</v>
      </c>
      <c r="N22" s="39">
        <v>493.8</v>
      </c>
      <c r="O22" s="39">
        <v>539.84</v>
      </c>
      <c r="P22" s="40">
        <v>0</v>
      </c>
      <c r="Q22" s="40">
        <v>0</v>
      </c>
      <c r="R22" s="39">
        <f>((NOMINA[[#This Row],[SUELDO ]]/15)*8+47.63)/2</f>
        <v>2083.7285466666672</v>
      </c>
      <c r="S22" s="40">
        <v>0</v>
      </c>
      <c r="T22" s="39">
        <f>NOMINA[[#This Row],[SUELDO ]]/15</f>
        <v>514.97838666666678</v>
      </c>
      <c r="U22" s="39">
        <f t="shared" si="1"/>
        <v>12375.582733333336</v>
      </c>
      <c r="V22" s="40">
        <v>1273.31</v>
      </c>
      <c r="W22" s="41">
        <f>U22*0.07</f>
        <v>866.29079133333357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39">
        <v>0</v>
      </c>
      <c r="AD22" s="42">
        <f t="shared" si="0"/>
        <v>2139.6007913333333</v>
      </c>
      <c r="AE22" s="53">
        <f>NOMINA[[#This Row],[TOTAL PERCEPCIONES]]-NOMINA[[#This Row],[TOTAL DEDUCCIONES]]</f>
        <v>10235.981942000002</v>
      </c>
      <c r="AG22" s="48"/>
      <c r="AJ22" s="49"/>
      <c r="AK22" s="50"/>
    </row>
    <row r="23" spans="1:37" s="36" customFormat="1" x14ac:dyDescent="0.25">
      <c r="A23" s="47">
        <v>15</v>
      </c>
      <c r="B23" t="s">
        <v>80</v>
      </c>
      <c r="C23" t="s">
        <v>81</v>
      </c>
      <c r="D23" s="36" t="s">
        <v>34</v>
      </c>
      <c r="E23" s="36" t="s">
        <v>35</v>
      </c>
      <c r="F23" s="36" t="s">
        <v>36</v>
      </c>
      <c r="G23" s="36" t="s">
        <v>82</v>
      </c>
      <c r="H23" s="37">
        <v>52806004322</v>
      </c>
      <c r="I23" s="38">
        <v>6753.3447999999999</v>
      </c>
      <c r="J23" s="39">
        <v>919.44</v>
      </c>
      <c r="K23" s="39">
        <v>99.12</v>
      </c>
      <c r="L23" s="39">
        <v>0</v>
      </c>
      <c r="M23" s="39">
        <v>0</v>
      </c>
      <c r="N23" s="39">
        <v>493.8</v>
      </c>
      <c r="O23" s="39">
        <v>539.84</v>
      </c>
      <c r="P23" s="39">
        <v>779.06</v>
      </c>
      <c r="Q23" s="40">
        <v>0</v>
      </c>
      <c r="R23" s="39">
        <f>((NOMINA[[#This Row],[SUELDO ]]/15)*6+28.57)/2</f>
        <v>1364.9539600000001</v>
      </c>
      <c r="S23" s="40">
        <v>0</v>
      </c>
      <c r="T23" s="39">
        <f>NOMINA[[#This Row],[SUELDO ]]/15</f>
        <v>450.22298666666666</v>
      </c>
      <c r="U23" s="39">
        <f t="shared" si="1"/>
        <v>11399.781746666667</v>
      </c>
      <c r="V23" s="40">
        <v>1064.9000000000001</v>
      </c>
      <c r="W23" s="41">
        <f>U23*0.07</f>
        <v>797.98472226666684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39">
        <v>0</v>
      </c>
      <c r="AD23" s="42">
        <f t="shared" si="0"/>
        <v>1862.8847222666668</v>
      </c>
      <c r="AE23" s="53">
        <f>NOMINA[[#This Row],[TOTAL PERCEPCIONES]]-NOMINA[[#This Row],[TOTAL DEDUCCIONES]]</f>
        <v>9536.8970244000011</v>
      </c>
      <c r="AG23" s="48"/>
      <c r="AJ23" s="49"/>
      <c r="AK23" s="50"/>
    </row>
    <row r="24" spans="1:37" s="36" customFormat="1" x14ac:dyDescent="0.25">
      <c r="A24" s="47">
        <v>16</v>
      </c>
      <c r="B24" t="s">
        <v>83</v>
      </c>
      <c r="C24" t="s">
        <v>33</v>
      </c>
      <c r="D24" s="36" t="s">
        <v>34</v>
      </c>
      <c r="E24" s="36" t="s">
        <v>35</v>
      </c>
      <c r="F24" s="36" t="s">
        <v>36</v>
      </c>
      <c r="G24" s="36" t="s">
        <v>84</v>
      </c>
      <c r="H24" s="37">
        <v>52866100168</v>
      </c>
      <c r="I24" s="38">
        <v>7724.6758000000009</v>
      </c>
      <c r="J24" s="39">
        <v>919.44</v>
      </c>
      <c r="K24" s="39">
        <v>99.12</v>
      </c>
      <c r="L24" s="39">
        <v>130</v>
      </c>
      <c r="M24" s="39">
        <v>0</v>
      </c>
      <c r="N24" s="39">
        <v>493.8</v>
      </c>
      <c r="O24" s="39">
        <v>539.84</v>
      </c>
      <c r="P24" s="39">
        <v>779.06</v>
      </c>
      <c r="Q24" s="40">
        <v>0</v>
      </c>
      <c r="R24" s="39">
        <f>((NOMINA[[#This Row],[SUELDO ]]/15)*6+28.57)/2</f>
        <v>1559.2201600000005</v>
      </c>
      <c r="S24" s="40">
        <v>0</v>
      </c>
      <c r="T24" s="39">
        <f>NOMINA[[#This Row],[SUELDO ]]/15</f>
        <v>514.97838666666678</v>
      </c>
      <c r="U24" s="39">
        <f t="shared" si="1"/>
        <v>12760.134346666669</v>
      </c>
      <c r="V24" s="40">
        <v>1327.7</v>
      </c>
      <c r="W24" s="41">
        <f>U24*0.07</f>
        <v>893.20940426666698</v>
      </c>
      <c r="X24" s="40">
        <v>0</v>
      </c>
      <c r="Y24" s="40"/>
      <c r="Z24" s="40">
        <v>0</v>
      </c>
      <c r="AA24" s="40">
        <v>0</v>
      </c>
      <c r="AB24" s="40">
        <v>0</v>
      </c>
      <c r="AC24" s="39">
        <v>0</v>
      </c>
      <c r="AD24" s="42">
        <f t="shared" si="0"/>
        <v>2220.909404266667</v>
      </c>
      <c r="AE24" s="53">
        <f>NOMINA[[#This Row],[TOTAL PERCEPCIONES]]-NOMINA[[#This Row],[TOTAL DEDUCCIONES]]</f>
        <v>10539.224942400002</v>
      </c>
      <c r="AG24" s="48"/>
      <c r="AJ24" s="49"/>
      <c r="AK24" s="50"/>
    </row>
    <row r="25" spans="1:37" s="36" customFormat="1" x14ac:dyDescent="0.25">
      <c r="A25" s="71">
        <v>17</v>
      </c>
      <c r="B25" t="s">
        <v>85</v>
      </c>
      <c r="C25" t="s">
        <v>86</v>
      </c>
      <c r="D25" s="36" t="s">
        <v>34</v>
      </c>
      <c r="E25" s="36" t="s">
        <v>35</v>
      </c>
      <c r="F25" s="36" t="s">
        <v>36</v>
      </c>
      <c r="G25" s="36" t="s">
        <v>87</v>
      </c>
      <c r="H25" s="37">
        <v>52846500271</v>
      </c>
      <c r="I25" s="38">
        <v>6016.8991999999998</v>
      </c>
      <c r="J25" s="39">
        <v>919.44</v>
      </c>
      <c r="K25" s="39">
        <v>99.12</v>
      </c>
      <c r="L25" s="39"/>
      <c r="M25" s="39">
        <v>272.39</v>
      </c>
      <c r="N25" s="39">
        <v>493.8</v>
      </c>
      <c r="O25" s="39">
        <v>539.84</v>
      </c>
      <c r="P25" s="39">
        <v>674.16</v>
      </c>
      <c r="Q25" s="39">
        <v>393.26</v>
      </c>
      <c r="R25" s="39">
        <f>((NOMINA[[#This Row],[SUELDO ]]/15)*6+28.57)/2</f>
        <v>1217.6648399999999</v>
      </c>
      <c r="S25" s="40">
        <v>0</v>
      </c>
      <c r="T25" s="39">
        <f>NOMINA[[#This Row],[SUELDO ]]/15</f>
        <v>401.1266133333333</v>
      </c>
      <c r="U25" s="39">
        <f t="shared" si="1"/>
        <v>11027.700653333333</v>
      </c>
      <c r="V25" s="39">
        <v>854.98</v>
      </c>
      <c r="W25" s="41">
        <f>U25*0.07</f>
        <v>771.93904573333339</v>
      </c>
      <c r="X25" s="39">
        <v>786.52</v>
      </c>
      <c r="Y25" s="40">
        <v>100</v>
      </c>
      <c r="Z25" s="39">
        <v>50</v>
      </c>
      <c r="AA25" s="39">
        <v>127.98299999999996</v>
      </c>
      <c r="AB25" s="39">
        <v>1050</v>
      </c>
      <c r="AC25" s="39"/>
      <c r="AD25" s="42">
        <f t="shared" si="0"/>
        <v>3741.4220457333336</v>
      </c>
      <c r="AE25" s="53">
        <f>NOMINA[[#This Row],[TOTAL PERCEPCIONES]]-NOMINA[[#This Row],[TOTAL DEDUCCIONES]]</f>
        <v>7286.2786075999993</v>
      </c>
      <c r="AF25" s="52"/>
      <c r="AG25" s="48"/>
      <c r="AH25" s="44"/>
      <c r="AI25" s="44"/>
      <c r="AJ25" s="45"/>
      <c r="AK25" s="46"/>
    </row>
    <row r="26" spans="1:37" s="36" customFormat="1" x14ac:dyDescent="0.25">
      <c r="A26" s="72">
        <v>18</v>
      </c>
      <c r="B26" t="s">
        <v>88</v>
      </c>
      <c r="C26" t="s">
        <v>89</v>
      </c>
      <c r="D26" s="36" t="s">
        <v>34</v>
      </c>
      <c r="E26" s="36" t="s">
        <v>90</v>
      </c>
      <c r="F26" s="36" t="s">
        <v>36</v>
      </c>
      <c r="G26" s="36" t="s">
        <v>91</v>
      </c>
      <c r="H26" s="56"/>
      <c r="I26" s="38">
        <v>6016.8991999999998</v>
      </c>
      <c r="J26" s="39">
        <v>919.44</v>
      </c>
      <c r="K26" s="39">
        <v>99.12</v>
      </c>
      <c r="L26" s="39"/>
      <c r="M26" s="39">
        <v>272.39</v>
      </c>
      <c r="N26" s="39">
        <v>493.8</v>
      </c>
      <c r="O26" s="39">
        <v>539.84</v>
      </c>
      <c r="P26" s="39">
        <v>0</v>
      </c>
      <c r="Q26" s="39"/>
      <c r="R26" s="39">
        <f>((NOMINA[[#This Row],[SUELDO ]]/15)*10+54.78)/2</f>
        <v>2033.0230666666666</v>
      </c>
      <c r="S26" s="40">
        <v>0</v>
      </c>
      <c r="T26" s="39">
        <f>NOMINA[[#This Row],[SUELDO ]]/15</f>
        <v>401.1266133333333</v>
      </c>
      <c r="U26" s="39">
        <f t="shared" si="1"/>
        <v>10775.63888</v>
      </c>
      <c r="V26" s="57">
        <v>0</v>
      </c>
      <c r="W26" s="41"/>
      <c r="X26" s="59"/>
      <c r="Y26" s="40"/>
      <c r="Z26" s="57"/>
      <c r="AA26" s="59"/>
      <c r="AB26" s="40">
        <v>0</v>
      </c>
      <c r="AC26" s="39"/>
      <c r="AD26" s="42">
        <f t="shared" si="0"/>
        <v>0</v>
      </c>
      <c r="AE26" s="43">
        <f>NOMINA[[#This Row],[TOTAL PERCEPCIONES]]-NOMINA[[#This Row],[TOTAL DEDUCCIONES]]</f>
        <v>10775.63888</v>
      </c>
      <c r="AF26" s="44"/>
      <c r="AG26" s="48"/>
      <c r="AH26" s="44"/>
      <c r="AI26" s="44"/>
      <c r="AJ26" s="45"/>
      <c r="AK26" s="46"/>
    </row>
    <row r="27" spans="1:37" s="36" customFormat="1" x14ac:dyDescent="0.25">
      <c r="A27" s="47">
        <v>20</v>
      </c>
      <c r="B27" t="s">
        <v>92</v>
      </c>
      <c r="C27" t="s">
        <v>89</v>
      </c>
      <c r="D27" s="36" t="s">
        <v>34</v>
      </c>
      <c r="E27" s="36" t="s">
        <v>90</v>
      </c>
      <c r="F27" s="36" t="s">
        <v>36</v>
      </c>
      <c r="G27" s="36" t="s">
        <v>93</v>
      </c>
      <c r="H27" s="37"/>
      <c r="I27" s="38">
        <v>3526.49</v>
      </c>
      <c r="J27" s="51">
        <v>520.44000000000005</v>
      </c>
      <c r="K27" s="51">
        <v>56.11</v>
      </c>
      <c r="L27" s="51"/>
      <c r="M27" s="51">
        <v>154.18</v>
      </c>
      <c r="N27" s="51">
        <v>279.51</v>
      </c>
      <c r="O27" s="51">
        <v>305.58</v>
      </c>
      <c r="P27" s="51">
        <v>0</v>
      </c>
      <c r="Q27" s="51">
        <v>222.6</v>
      </c>
      <c r="R27" s="39">
        <v>719.58</v>
      </c>
      <c r="S27" s="51">
        <v>0</v>
      </c>
      <c r="T27" s="39"/>
      <c r="U27" s="39">
        <f t="shared" si="1"/>
        <v>5784.4900000000007</v>
      </c>
      <c r="V27" s="65"/>
      <c r="W27" s="41"/>
      <c r="X27" s="51">
        <v>0</v>
      </c>
      <c r="Y27" s="51"/>
      <c r="Z27" s="51">
        <v>0</v>
      </c>
      <c r="AA27" s="41">
        <v>0</v>
      </c>
      <c r="AB27" s="51">
        <v>0</v>
      </c>
      <c r="AC27" s="51">
        <v>0</v>
      </c>
      <c r="AD27" s="42">
        <f t="shared" si="0"/>
        <v>0</v>
      </c>
      <c r="AE27" s="53">
        <f>NOMINA[[#This Row],[TOTAL PERCEPCIONES]]</f>
        <v>5784.4900000000007</v>
      </c>
      <c r="AG27" s="48"/>
      <c r="AK27" s="54"/>
    </row>
    <row r="28" spans="1:37" s="36" customFormat="1" x14ac:dyDescent="0.25">
      <c r="A28" s="73">
        <v>21</v>
      </c>
      <c r="B28" t="s">
        <v>94</v>
      </c>
      <c r="C28" t="s">
        <v>95</v>
      </c>
      <c r="D28" s="36" t="s">
        <v>34</v>
      </c>
      <c r="E28" s="36" t="s">
        <v>35</v>
      </c>
      <c r="F28" s="36" t="s">
        <v>36</v>
      </c>
      <c r="G28" s="36" t="s">
        <v>96</v>
      </c>
      <c r="H28" s="37">
        <v>5206740094</v>
      </c>
      <c r="I28" s="38">
        <v>6016.8991999999998</v>
      </c>
      <c r="J28" s="39">
        <v>919.44</v>
      </c>
      <c r="K28" s="39">
        <v>99.12</v>
      </c>
      <c r="L28" s="39">
        <v>3000</v>
      </c>
      <c r="M28" s="39">
        <v>272.39</v>
      </c>
      <c r="N28" s="39">
        <v>493.8</v>
      </c>
      <c r="O28" s="39">
        <v>539.84</v>
      </c>
      <c r="P28" s="39">
        <v>0</v>
      </c>
      <c r="Q28" s="39">
        <v>393.26</v>
      </c>
      <c r="R28" s="39">
        <f>((NOMINA[[#This Row],[SUELDO ]]/15)*7+38.1)/2</f>
        <v>1422.9931466666665</v>
      </c>
      <c r="S28" s="40"/>
      <c r="T28" s="39">
        <f>NOMINA[[#This Row],[SUELDO ]]/15</f>
        <v>401.1266133333333</v>
      </c>
      <c r="U28" s="39">
        <f t="shared" si="1"/>
        <v>13558.86896</v>
      </c>
      <c r="V28" s="39">
        <v>770.97</v>
      </c>
      <c r="W28" s="41">
        <f>U28*0.07</f>
        <v>949.12082720000012</v>
      </c>
      <c r="X28" s="39">
        <v>786.52</v>
      </c>
      <c r="Y28" s="40">
        <v>100</v>
      </c>
      <c r="Z28" s="39">
        <v>50</v>
      </c>
      <c r="AA28" s="41">
        <v>315.38399999999996</v>
      </c>
      <c r="AB28" s="39">
        <v>0</v>
      </c>
      <c r="AC28" s="39">
        <v>0</v>
      </c>
      <c r="AD28" s="42">
        <f t="shared" si="0"/>
        <v>2971.9948272000001</v>
      </c>
      <c r="AE28" s="74">
        <f>NOMINA[[#This Row],[TOTAL PERCEPCIONES]]-NOMINA[[#This Row],[TOTAL DEDUCCIONES]]</f>
        <v>10586.8741328</v>
      </c>
      <c r="AF28" s="44"/>
      <c r="AG28" s="48"/>
      <c r="AH28" s="44"/>
      <c r="AI28" s="44"/>
      <c r="AJ28" s="45"/>
      <c r="AK28" s="46"/>
    </row>
    <row r="29" spans="1:37" s="1" customFormat="1" x14ac:dyDescent="0.25">
      <c r="A29"/>
      <c r="B29" s="75" t="e">
        <f>#REF!</f>
        <v>#REF!</v>
      </c>
      <c r="C29"/>
      <c r="D29"/>
      <c r="E29"/>
      <c r="F29"/>
      <c r="G29"/>
      <c r="H29"/>
      <c r="I29"/>
      <c r="J29"/>
      <c r="K29"/>
      <c r="L29"/>
      <c r="M29"/>
      <c r="N29" s="79"/>
      <c r="O29"/>
      <c r="P29" s="79"/>
      <c r="Q29" s="79"/>
      <c r="R29"/>
      <c r="S29"/>
      <c r="T29"/>
      <c r="U29" s="78"/>
      <c r="V29" s="39"/>
      <c r="W29"/>
      <c r="X29"/>
      <c r="Y29"/>
      <c r="Z29"/>
      <c r="AA29"/>
      <c r="AB29"/>
      <c r="AC29"/>
      <c r="AD29" s="78"/>
      <c r="AJ29" s="3"/>
      <c r="AK29" s="5"/>
    </row>
    <row r="30" spans="1:37" s="1" customFormat="1" x14ac:dyDescent="0.25">
      <c r="A30"/>
      <c r="B30" s="75" t="e">
        <f>#REF!+T23</f>
        <v>#REF!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 s="78"/>
      <c r="V30" s="39"/>
      <c r="W30"/>
      <c r="X30"/>
      <c r="Y30"/>
      <c r="Z30"/>
      <c r="AA30"/>
      <c r="AB30"/>
      <c r="AC30"/>
      <c r="AD30" s="78"/>
      <c r="AJ30" s="3"/>
      <c r="AK30" s="5"/>
    </row>
    <row r="31" spans="1:37" s="1" customFormat="1" x14ac:dyDescent="0.25">
      <c r="A31"/>
      <c r="B31" s="75" t="e">
        <f>#REF!</f>
        <v>#REF!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 s="78"/>
      <c r="V31" s="39"/>
      <c r="W31"/>
      <c r="X31"/>
      <c r="Y31"/>
      <c r="Z31"/>
      <c r="AA31"/>
      <c r="AB31"/>
      <c r="AC31"/>
      <c r="AD31" s="78"/>
      <c r="AJ31" s="3"/>
      <c r="AK31" s="5"/>
    </row>
    <row r="32" spans="1:37" s="1" customFormat="1" x14ac:dyDescent="0.25">
      <c r="A32"/>
      <c r="B32" s="75" t="e">
        <f>#REF!</f>
        <v>#REF!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 s="80"/>
      <c r="V32" s="80"/>
      <c r="W32" s="80"/>
      <c r="X32" s="80"/>
      <c r="Y32" s="80"/>
      <c r="Z32" s="76"/>
      <c r="AA32" s="80"/>
      <c r="AB32" s="80"/>
      <c r="AC32" s="80"/>
      <c r="AD32" s="80"/>
      <c r="AE32" s="80"/>
      <c r="AJ32" s="3"/>
      <c r="AK32" s="5"/>
    </row>
    <row r="33" spans="1:37" s="1" customFormat="1" x14ac:dyDescent="0.25">
      <c r="A33"/>
      <c r="B33" s="75" t="e">
        <f>#REF!</f>
        <v>#REF!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 s="78"/>
      <c r="V33" s="39"/>
      <c r="W33"/>
      <c r="X33"/>
      <c r="Y33"/>
      <c r="Z33"/>
      <c r="AA33"/>
      <c r="AB33" s="79"/>
      <c r="AC33"/>
      <c r="AD33" s="78"/>
      <c r="AJ33" s="3"/>
      <c r="AK33" s="5"/>
    </row>
    <row r="34" spans="1:37" s="1" customFormat="1" x14ac:dyDescent="0.25">
      <c r="A34"/>
      <c r="B34" s="75" t="e">
        <f>#REF!</f>
        <v>#REF!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 s="78"/>
      <c r="V34" s="39"/>
      <c r="W34"/>
      <c r="X34"/>
      <c r="Y34" s="77"/>
      <c r="Z34"/>
      <c r="AA34"/>
      <c r="AB34"/>
      <c r="AC34"/>
      <c r="AD34" s="78"/>
      <c r="AJ34" s="3"/>
      <c r="AK34" s="5"/>
    </row>
    <row r="35" spans="1:37" s="1" customFormat="1" x14ac:dyDescent="0.25">
      <c r="A35"/>
      <c r="B35" s="7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 s="78"/>
      <c r="V35" s="39"/>
      <c r="W35"/>
      <c r="X35"/>
      <c r="Y35"/>
      <c r="Z35"/>
      <c r="AA35"/>
      <c r="AB35"/>
      <c r="AC35"/>
      <c r="AD35" s="78"/>
      <c r="AJ35" s="3"/>
      <c r="AK35" s="5"/>
    </row>
    <row r="36" spans="1:37" s="1" customFormat="1" x14ac:dyDescent="0.25">
      <c r="A36"/>
      <c r="B36" s="75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 s="76"/>
      <c r="V36" s="82"/>
      <c r="W36"/>
      <c r="X36"/>
      <c r="Y36"/>
      <c r="Z36"/>
      <c r="AA36"/>
      <c r="AB36"/>
      <c r="AC36"/>
      <c r="AD36" s="78"/>
      <c r="AJ36" s="3"/>
      <c r="AK36" s="5"/>
    </row>
    <row r="37" spans="1:37" s="1" customFormat="1" ht="23.25" x14ac:dyDescent="0.35">
      <c r="A37"/>
      <c r="B37" s="81"/>
      <c r="C37"/>
      <c r="D37"/>
      <c r="E37"/>
      <c r="F37"/>
      <c r="G37"/>
      <c r="H37"/>
      <c r="I37"/>
      <c r="J37"/>
      <c r="K37"/>
      <c r="L37"/>
      <c r="M37"/>
      <c r="N37" s="83"/>
      <c r="O37" s="83"/>
      <c r="P37" s="83"/>
      <c r="Q37" s="83"/>
      <c r="R37"/>
      <c r="S37"/>
      <c r="T37"/>
      <c r="U37" s="78"/>
      <c r="V37" s="39"/>
      <c r="W37"/>
      <c r="X37"/>
      <c r="Y37"/>
      <c r="Z37"/>
      <c r="AA37" s="79"/>
      <c r="AB37"/>
      <c r="AC37"/>
      <c r="AD37" s="78"/>
      <c r="AJ37" s="3"/>
      <c r="AK37" s="5"/>
    </row>
    <row r="38" spans="1:37" s="1" customFormat="1" ht="23.25" x14ac:dyDescent="0.35">
      <c r="A38"/>
      <c r="B38" s="81"/>
      <c r="C38"/>
      <c r="D38"/>
      <c r="E38"/>
      <c r="F38"/>
      <c r="G38"/>
      <c r="H38"/>
      <c r="I38"/>
      <c r="J38"/>
      <c r="K38"/>
      <c r="L38"/>
      <c r="M38"/>
      <c r="N38" s="83"/>
      <c r="O38" s="84">
        <f>'[1]1ERA_JUN_2025'!$Y$6+'[1]1ERA_JUN_2025'!$Y$7+'[1]1ERA_JUN_2025'!$Y$8+'[1]1ERA_JUN_2025'!$Y$9+'[1]1ERA_JUN_2025'!$Y$21+'[1]1ERA_JUN_2025'!$Y$23+'[1]1ERA_JUN_2025'!$Y$24+'[1]1ERA_JUN_2025'!$Y$25+'[1]1ERA_JUN_2025'!$Y$26+'[1]1ERA_JUN_2025'!$Y$27+'[1]1ERA_JUN_2025'!$Y$28+'[1]1ERA_JUN_2025'!$Y$29+'[1]1ERA_JUN_2025'!$Y$30+'[1]1ERA_JUN_2025'!$Y$31</f>
        <v>143814.425304</v>
      </c>
      <c r="P38" s="83"/>
      <c r="Q38" s="83"/>
      <c r="R38"/>
      <c r="S38"/>
      <c r="T38"/>
      <c r="U38" s="78"/>
      <c r="V38" s="39"/>
      <c r="W38"/>
      <c r="X38"/>
      <c r="Y38"/>
      <c r="Z38"/>
      <c r="AA38"/>
      <c r="AB38"/>
      <c r="AC38"/>
      <c r="AD38" s="78"/>
      <c r="AJ38" s="3"/>
      <c r="AK38" s="5"/>
    </row>
    <row r="39" spans="1:37" s="1" customFormat="1" ht="23.25" x14ac:dyDescent="0.35">
      <c r="A39"/>
      <c r="B39" s="81"/>
      <c r="C39"/>
      <c r="D39"/>
      <c r="E39"/>
      <c r="F39"/>
      <c r="G39"/>
      <c r="H39"/>
      <c r="I39"/>
      <c r="J39"/>
      <c r="K39"/>
      <c r="L39"/>
      <c r="M39"/>
      <c r="N39" s="83"/>
      <c r="O39" s="84" t="e">
        <f>U6+U7+U8+U9+U19+U21+U22+U23+U24+U25+U26+#REF!+U27+U28</f>
        <v>#REF!</v>
      </c>
      <c r="P39" s="83"/>
      <c r="Q39" s="83"/>
      <c r="R39"/>
      <c r="S39"/>
      <c r="T39"/>
      <c r="U39" s="78"/>
      <c r="V39" s="39"/>
      <c r="W39"/>
      <c r="X39"/>
      <c r="Y39"/>
      <c r="Z39"/>
      <c r="AA39"/>
      <c r="AB39"/>
      <c r="AC39"/>
      <c r="AD39" s="78"/>
      <c r="AJ39" s="3"/>
      <c r="AK39" s="5"/>
    </row>
    <row r="40" spans="1:37" s="1" customFormat="1" ht="23.25" x14ac:dyDescent="0.35">
      <c r="A40"/>
      <c r="B40" s="81"/>
      <c r="C40"/>
      <c r="D40"/>
      <c r="E40"/>
      <c r="F40"/>
      <c r="G40"/>
      <c r="H40"/>
      <c r="I40"/>
      <c r="J40"/>
      <c r="K40"/>
      <c r="L40"/>
      <c r="M40"/>
      <c r="N40" s="83"/>
      <c r="O40" s="83"/>
      <c r="P40" s="83"/>
      <c r="Q40" s="83"/>
      <c r="R40"/>
      <c r="S40"/>
      <c r="T40"/>
      <c r="U40" s="78"/>
      <c r="V40" s="39"/>
      <c r="W40"/>
      <c r="X40"/>
      <c r="Y40"/>
      <c r="Z40"/>
      <c r="AA40"/>
      <c r="AB40"/>
      <c r="AC40"/>
      <c r="AD40" s="78"/>
      <c r="AJ40" s="3"/>
      <c r="AK40" s="5"/>
    </row>
    <row r="41" spans="1:37" s="1" customFormat="1" ht="23.25" x14ac:dyDescent="0.35">
      <c r="A41"/>
      <c r="B41" s="81"/>
      <c r="C41"/>
      <c r="D41"/>
      <c r="E41"/>
      <c r="F41"/>
      <c r="G41"/>
      <c r="H41"/>
      <c r="I41"/>
      <c r="J41"/>
      <c r="K41"/>
      <c r="L41"/>
      <c r="M41"/>
      <c r="N41" s="83"/>
      <c r="O41" s="83"/>
      <c r="P41" s="83"/>
      <c r="Q41" s="83"/>
      <c r="R41"/>
      <c r="S41"/>
      <c r="T41"/>
      <c r="U41" s="78"/>
      <c r="V41" s="39"/>
      <c r="W41"/>
      <c r="X41"/>
      <c r="Y41"/>
      <c r="Z41"/>
      <c r="AA41"/>
      <c r="AB41"/>
      <c r="AC41"/>
      <c r="AD41" s="78"/>
      <c r="AJ41" s="3"/>
      <c r="AK41" s="5"/>
    </row>
    <row r="42" spans="1:37" s="1" customFormat="1" ht="23.25" x14ac:dyDescent="0.35">
      <c r="A42"/>
      <c r="B42" s="81"/>
      <c r="C42"/>
      <c r="D42"/>
      <c r="E42"/>
      <c r="F42"/>
      <c r="G42"/>
      <c r="H42"/>
      <c r="I42"/>
      <c r="J42"/>
      <c r="K42"/>
      <c r="L42"/>
      <c r="M42"/>
      <c r="N42" s="83"/>
      <c r="O42" s="84"/>
      <c r="P42" s="83"/>
      <c r="Q42" s="83"/>
      <c r="R42"/>
      <c r="S42"/>
      <c r="T42"/>
      <c r="U42" s="78"/>
      <c r="V42" s="39"/>
      <c r="W42"/>
      <c r="X42"/>
      <c r="Y42"/>
      <c r="Z42"/>
      <c r="AA42"/>
      <c r="AB42"/>
      <c r="AC42"/>
      <c r="AD42" s="78"/>
      <c r="AJ42" s="3"/>
      <c r="AK42" s="5"/>
    </row>
    <row r="43" spans="1:37" s="1" customFormat="1" ht="23.25" x14ac:dyDescent="0.35">
      <c r="A43"/>
      <c r="B43" s="81"/>
      <c r="C43"/>
      <c r="D43"/>
      <c r="E43"/>
      <c r="F43"/>
      <c r="G43"/>
      <c r="H43"/>
      <c r="I43"/>
      <c r="J43"/>
      <c r="K43"/>
      <c r="L43"/>
      <c r="M43"/>
      <c r="N43" s="83"/>
      <c r="O43" s="84"/>
      <c r="P43" s="83"/>
      <c r="Q43" s="83"/>
      <c r="R43"/>
      <c r="S43"/>
      <c r="T43"/>
      <c r="U43" s="78"/>
      <c r="V43" s="39"/>
      <c r="W43"/>
      <c r="X43"/>
      <c r="Y43"/>
      <c r="Z43"/>
      <c r="AA43"/>
      <c r="AB43"/>
      <c r="AC43"/>
      <c r="AD43" s="78"/>
      <c r="AJ43" s="3"/>
      <c r="AK43" s="5"/>
    </row>
    <row r="44" spans="1:37" s="1" customFormat="1" ht="23.25" x14ac:dyDescent="0.35">
      <c r="A44"/>
      <c r="B44" s="81"/>
      <c r="C44"/>
      <c r="D44"/>
      <c r="E44"/>
      <c r="F44"/>
      <c r="G44"/>
      <c r="H44"/>
      <c r="I44"/>
      <c r="J44"/>
      <c r="K44"/>
      <c r="L44"/>
      <c r="M44"/>
      <c r="N44" s="83"/>
      <c r="O44" s="83"/>
      <c r="P44" s="83"/>
      <c r="Q44" s="83"/>
      <c r="R44"/>
      <c r="S44"/>
      <c r="T44"/>
      <c r="U44" s="78"/>
      <c r="V44" s="39"/>
      <c r="W44"/>
      <c r="X44"/>
      <c r="Y44"/>
      <c r="Z44"/>
      <c r="AA44"/>
      <c r="AB44"/>
      <c r="AC44"/>
      <c r="AD44" s="78"/>
      <c r="AJ44" s="3"/>
      <c r="AK44" s="5"/>
    </row>
    <row r="45" spans="1:37" s="1" customFormat="1" ht="23.25" x14ac:dyDescent="0.35">
      <c r="A45"/>
      <c r="B45" s="81"/>
      <c r="C45"/>
      <c r="D45"/>
      <c r="E45"/>
      <c r="F45"/>
      <c r="G45"/>
      <c r="H45"/>
      <c r="I45"/>
      <c r="J45"/>
      <c r="K45"/>
      <c r="L45"/>
      <c r="M45"/>
      <c r="N45" s="83"/>
      <c r="O45" s="83"/>
      <c r="P45" s="83"/>
      <c r="Q45" s="83"/>
      <c r="R45"/>
      <c r="S45"/>
      <c r="T45"/>
      <c r="U45" s="78"/>
      <c r="V45" s="39"/>
      <c r="W45"/>
      <c r="X45"/>
      <c r="Y45"/>
      <c r="Z45"/>
      <c r="AA45"/>
      <c r="AB45"/>
      <c r="AC45"/>
      <c r="AD45" s="78"/>
      <c r="AJ45" s="3"/>
      <c r="AK45" s="5"/>
    </row>
    <row r="46" spans="1:37" s="1" customFormat="1" ht="23.25" x14ac:dyDescent="0.35">
      <c r="A46"/>
      <c r="B46" s="81"/>
      <c r="C46"/>
      <c r="D46"/>
      <c r="E46"/>
      <c r="F46"/>
      <c r="G46"/>
      <c r="H46"/>
      <c r="I46"/>
      <c r="J46"/>
      <c r="K46"/>
      <c r="L46"/>
      <c r="M46"/>
      <c r="N46" s="83"/>
      <c r="O46" s="83"/>
      <c r="P46" s="83"/>
      <c r="Q46" s="83"/>
      <c r="R46"/>
      <c r="S46"/>
      <c r="T46"/>
      <c r="U46" s="78"/>
      <c r="V46" s="39"/>
      <c r="W46"/>
      <c r="X46"/>
      <c r="Y46"/>
      <c r="Z46"/>
      <c r="AA46"/>
      <c r="AB46"/>
      <c r="AC46"/>
      <c r="AD46" s="78"/>
      <c r="AJ46" s="3"/>
      <c r="AK46" s="5"/>
    </row>
    <row r="47" spans="1:37" ht="23.25" x14ac:dyDescent="0.35">
      <c r="N47" s="83"/>
      <c r="O47" s="83"/>
      <c r="P47" s="83"/>
      <c r="Q47" s="83"/>
    </row>
    <row r="48" spans="1:37" ht="23.25" x14ac:dyDescent="0.35">
      <c r="N48" s="83"/>
      <c r="O48" s="83"/>
      <c r="P48" s="83"/>
      <c r="Q48" s="83"/>
    </row>
  </sheetData>
  <mergeCells count="3">
    <mergeCell ref="A2:AB3"/>
    <mergeCell ref="AF2:AJ4"/>
    <mergeCell ref="AD2:AE3"/>
  </mergeCells>
  <pageMargins left="0.23622047244094491" right="0.23622047244094491" top="0.74803149606299213" bottom="0.74803149606299213" header="0.31496062992125984" footer="0.31496062992125984"/>
  <pageSetup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PRIMER TRIMESTRE 2026</vt:lpstr>
      <vt:lpstr>'PRIMER TRIMESTRE 2026'!Área_de_impresión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2026-09-01T17:36:43Z</dcterms:created>
  <dcterms:modified xsi:type="dcterms:W3CDTF">2026-09-01T17:40:47Z</dcterms:modified>
</cp:coreProperties>
</file>